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75" windowWidth="19095" windowHeight="11760" tabRatio="604"/>
  </bookViews>
  <sheets>
    <sheet name="Лист1" sheetId="3" r:id="rId1"/>
  </sheets>
  <definedNames>
    <definedName name="_xlnm._FilterDatabase" localSheetId="0" hidden="1">Лист1!$J$76:$K$89</definedName>
    <definedName name="баллы">Лист1!$J$10:$K$14</definedName>
    <definedName name="Баллы10">Лист1!$J$166:$K$167</definedName>
    <definedName name="баллы2">Лист1!$J$19:$K$23</definedName>
    <definedName name="Баллы3">Лист1!$J$27:$K$31</definedName>
    <definedName name="Баллы5">Лист1!$J$122:$K$124</definedName>
    <definedName name="Баллы8">Лист1!$J$131:$K$132</definedName>
    <definedName name="Баллы9">Лист1!$J$153:$K$155</definedName>
    <definedName name="Группа10">Лист1!$J$171:$K$173</definedName>
    <definedName name="Группа3">Лист1!$J$77:$K$79</definedName>
    <definedName name="Группа4">Лист1!$J$94:$K$97</definedName>
    <definedName name="Группа6">Лист1!$J$120:$K$121</definedName>
    <definedName name="Группа66">Лист1!$J$159:$K$165</definedName>
    <definedName name="Группа7">Лист1!$J$126:$K$130</definedName>
    <definedName name="Группа8">Лист1!$J$147:$K$151</definedName>
    <definedName name="Группа9">Лист1!$J$159:$K$162</definedName>
    <definedName name="диплом">Лист1!$K$114:$L$117</definedName>
    <definedName name="Доклады">Лист1!$J$15:$K$18</definedName>
    <definedName name="медаль">Лист1!$J$106:$L$110</definedName>
    <definedName name="милионн">Лист1!$J$80:$K$89</definedName>
    <definedName name="Монографии">Лист1!$J$24:$K$26</definedName>
    <definedName name="оля">#REF!</definedName>
    <definedName name="Пятьдесят">Лист1!$K$32</definedName>
    <definedName name="статьи">Лист1!$J$7:$K$9</definedName>
  </definedNames>
  <calcPr calcId="145621" refMode="R1C1"/>
  <customWorkbookViews>
    <customWorkbookView name="Максим - Личное представление" guid="{5F68A99F-C8E3-4F43-B770-FDB4CB16A4B6}" mergeInterval="0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D160" i="3" l="1"/>
  <c r="D161" i="3"/>
  <c r="D162" i="3"/>
  <c r="D163" i="3"/>
  <c r="D164" i="3"/>
  <c r="D165" i="3"/>
  <c r="D166" i="3"/>
  <c r="D167" i="3"/>
  <c r="D168" i="3"/>
  <c r="D159" i="3"/>
  <c r="F107" i="3"/>
  <c r="F108" i="3"/>
  <c r="F109" i="3"/>
  <c r="F110" i="3"/>
  <c r="F111" i="3"/>
  <c r="F112" i="3"/>
  <c r="F113" i="3"/>
  <c r="F114" i="3"/>
  <c r="F115" i="3"/>
  <c r="F106" i="3"/>
  <c r="F65" i="3"/>
  <c r="F66" i="3"/>
  <c r="F67" i="3"/>
  <c r="F68" i="3"/>
  <c r="D77" i="3"/>
  <c r="F77" i="3"/>
  <c r="D78" i="3"/>
  <c r="F78" i="3"/>
  <c r="D79" i="3"/>
  <c r="F79" i="3"/>
  <c r="D80" i="3"/>
  <c r="F80" i="3"/>
  <c r="D81" i="3"/>
  <c r="F81" i="3"/>
  <c r="G81" i="3" s="1"/>
  <c r="D82" i="3"/>
  <c r="F82" i="3"/>
  <c r="D83" i="3"/>
  <c r="F83" i="3"/>
  <c r="D84" i="3"/>
  <c r="F84" i="3"/>
  <c r="D85" i="3"/>
  <c r="F85" i="3"/>
  <c r="D118" i="3"/>
  <c r="F118" i="3"/>
  <c r="D119" i="3"/>
  <c r="F119" i="3"/>
  <c r="D120" i="3"/>
  <c r="F120" i="3"/>
  <c r="D121" i="3"/>
  <c r="F121" i="3"/>
  <c r="G85" i="3" l="1"/>
  <c r="G83" i="3"/>
  <c r="G82" i="3"/>
  <c r="G121" i="3"/>
  <c r="G120" i="3"/>
  <c r="G118" i="3"/>
  <c r="G79" i="3"/>
  <c r="G78" i="3"/>
  <c r="G77" i="3"/>
  <c r="G119" i="3"/>
  <c r="G84" i="3"/>
  <c r="G80" i="3"/>
  <c r="H106" i="3"/>
  <c r="F9" i="3" l="1"/>
  <c r="E97" i="3"/>
  <c r="E95" i="3"/>
  <c r="E96" i="3"/>
  <c r="E98" i="3"/>
  <c r="E99" i="3"/>
  <c r="E100" i="3"/>
  <c r="E101" i="3"/>
  <c r="E102" i="3"/>
  <c r="E103" i="3"/>
  <c r="H176" i="3" l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D130" i="3"/>
  <c r="F130" i="3"/>
  <c r="D131" i="3"/>
  <c r="F131" i="3"/>
  <c r="G131" i="3" s="1"/>
  <c r="D132" i="3"/>
  <c r="F132" i="3"/>
  <c r="D133" i="3"/>
  <c r="F133" i="3"/>
  <c r="D134" i="3"/>
  <c r="F134" i="3"/>
  <c r="D135" i="3"/>
  <c r="F135" i="3"/>
  <c r="G135" i="3" s="1"/>
  <c r="D136" i="3"/>
  <c r="F136" i="3"/>
  <c r="D137" i="3"/>
  <c r="F137" i="3"/>
  <c r="D138" i="3"/>
  <c r="F138" i="3"/>
  <c r="D139" i="3"/>
  <c r="F139" i="3"/>
  <c r="D140" i="3"/>
  <c r="F140" i="3"/>
  <c r="D141" i="3"/>
  <c r="F141" i="3"/>
  <c r="D142" i="3"/>
  <c r="F142" i="3"/>
  <c r="D143" i="3"/>
  <c r="F143" i="3"/>
  <c r="G143" i="3"/>
  <c r="D144" i="3"/>
  <c r="F144" i="3"/>
  <c r="G144" i="3" s="1"/>
  <c r="D122" i="3"/>
  <c r="F122" i="3"/>
  <c r="G122" i="3" s="1"/>
  <c r="H118" i="3" s="1"/>
  <c r="D86" i="3"/>
  <c r="F86" i="3"/>
  <c r="G86" i="3" s="1"/>
  <c r="D87" i="3"/>
  <c r="F87" i="3"/>
  <c r="D88" i="3"/>
  <c r="F88" i="3"/>
  <c r="D89" i="3"/>
  <c r="F89" i="3"/>
  <c r="D90" i="3"/>
  <c r="F90" i="3"/>
  <c r="G90" i="3" s="1"/>
  <c r="D91" i="3"/>
  <c r="F91" i="3"/>
  <c r="D53" i="3"/>
  <c r="F53" i="3"/>
  <c r="F69" i="3"/>
  <c r="F70" i="3"/>
  <c r="F71" i="3"/>
  <c r="F72" i="3"/>
  <c r="F73" i="3"/>
  <c r="F74" i="3"/>
  <c r="D54" i="3"/>
  <c r="F54" i="3"/>
  <c r="D55" i="3"/>
  <c r="F55" i="3"/>
  <c r="D56" i="3"/>
  <c r="F56" i="3"/>
  <c r="D57" i="3"/>
  <c r="F57" i="3"/>
  <c r="D58" i="3"/>
  <c r="F58" i="3"/>
  <c r="G58" i="3"/>
  <c r="D59" i="3"/>
  <c r="F59" i="3"/>
  <c r="G59" i="3" s="1"/>
  <c r="D60" i="3"/>
  <c r="F60" i="3"/>
  <c r="G60" i="3" s="1"/>
  <c r="D61" i="3"/>
  <c r="F61" i="3"/>
  <c r="D62" i="3"/>
  <c r="F62" i="3"/>
  <c r="G62" i="3" s="1"/>
  <c r="D36" i="3"/>
  <c r="F36" i="3"/>
  <c r="D37" i="3"/>
  <c r="F37" i="3"/>
  <c r="D38" i="3"/>
  <c r="F38" i="3"/>
  <c r="G38" i="3" s="1"/>
  <c r="D39" i="3"/>
  <c r="F39" i="3"/>
  <c r="D40" i="3"/>
  <c r="F40" i="3"/>
  <c r="D41" i="3"/>
  <c r="F41" i="3"/>
  <c r="D42" i="3"/>
  <c r="F42" i="3"/>
  <c r="D43" i="3"/>
  <c r="F43" i="3"/>
  <c r="D44" i="3"/>
  <c r="F44" i="3"/>
  <c r="D45" i="3"/>
  <c r="F45" i="3"/>
  <c r="D46" i="3"/>
  <c r="F46" i="3"/>
  <c r="G46" i="3"/>
  <c r="D47" i="3"/>
  <c r="F47" i="3"/>
  <c r="G47" i="3" s="1"/>
  <c r="D48" i="3"/>
  <c r="F48" i="3"/>
  <c r="G48" i="3" s="1"/>
  <c r="D49" i="3"/>
  <c r="F49" i="3"/>
  <c r="D50" i="3"/>
  <c r="F50" i="3"/>
  <c r="G50" i="3" s="1"/>
  <c r="D10" i="3"/>
  <c r="F10" i="3"/>
  <c r="D11" i="3"/>
  <c r="F11" i="3"/>
  <c r="D12" i="3"/>
  <c r="F12" i="3"/>
  <c r="D13" i="3"/>
  <c r="F13" i="3"/>
  <c r="G13" i="3" s="1"/>
  <c r="D14" i="3"/>
  <c r="F14" i="3"/>
  <c r="D15" i="3"/>
  <c r="F15" i="3"/>
  <c r="D18" i="3"/>
  <c r="F18" i="3"/>
  <c r="D19" i="3"/>
  <c r="F19" i="3"/>
  <c r="D20" i="3"/>
  <c r="F20" i="3"/>
  <c r="D21" i="3"/>
  <c r="F21" i="3"/>
  <c r="D22" i="3"/>
  <c r="F22" i="3"/>
  <c r="D23" i="3"/>
  <c r="F23" i="3"/>
  <c r="G23" i="3"/>
  <c r="D24" i="3"/>
  <c r="F24" i="3"/>
  <c r="G24" i="3" s="1"/>
  <c r="D25" i="3"/>
  <c r="F25" i="3"/>
  <c r="G25" i="3" s="1"/>
  <c r="D26" i="3"/>
  <c r="F26" i="3"/>
  <c r="D27" i="3"/>
  <c r="F27" i="3"/>
  <c r="G27" i="3" s="1"/>
  <c r="D28" i="3"/>
  <c r="F28" i="3"/>
  <c r="D17" i="3"/>
  <c r="F17" i="3"/>
  <c r="D16" i="3"/>
  <c r="G171" i="3"/>
  <c r="G172" i="3"/>
  <c r="G173" i="3"/>
  <c r="F160" i="3"/>
  <c r="G160" i="3" s="1"/>
  <c r="F161" i="3"/>
  <c r="F162" i="3"/>
  <c r="G162" i="3" s="1"/>
  <c r="F159" i="3"/>
  <c r="F147" i="3"/>
  <c r="G159" i="3"/>
  <c r="F148" i="3"/>
  <c r="F149" i="3"/>
  <c r="F150" i="3"/>
  <c r="F151" i="3"/>
  <c r="F152" i="3"/>
  <c r="F153" i="3"/>
  <c r="F154" i="3"/>
  <c r="F155" i="3"/>
  <c r="F156" i="3"/>
  <c r="D148" i="3"/>
  <c r="D149" i="3"/>
  <c r="D150" i="3"/>
  <c r="D151" i="3"/>
  <c r="D152" i="3"/>
  <c r="D153" i="3"/>
  <c r="D154" i="3"/>
  <c r="D155" i="3"/>
  <c r="D156" i="3"/>
  <c r="F125" i="3"/>
  <c r="D125" i="3"/>
  <c r="D147" i="3"/>
  <c r="G147" i="3" s="1"/>
  <c r="F126" i="3"/>
  <c r="F127" i="3"/>
  <c r="F128" i="3"/>
  <c r="F129" i="3"/>
  <c r="D126" i="3"/>
  <c r="G126" i="3" s="1"/>
  <c r="D127" i="3"/>
  <c r="G127" i="3" s="1"/>
  <c r="D128" i="3"/>
  <c r="G128" i="3" s="1"/>
  <c r="D129" i="3"/>
  <c r="G129" i="3" s="1"/>
  <c r="E94" i="3"/>
  <c r="H94" i="3" s="1"/>
  <c r="D9" i="3"/>
  <c r="G9" i="3" s="1"/>
  <c r="F31" i="3"/>
  <c r="F32" i="3"/>
  <c r="F33" i="3"/>
  <c r="F34" i="3"/>
  <c r="F35" i="3"/>
  <c r="D31" i="3"/>
  <c r="D33" i="3"/>
  <c r="G33" i="3" s="1"/>
  <c r="D32" i="3"/>
  <c r="G32" i="3" s="1"/>
  <c r="D34" i="3"/>
  <c r="G34" i="3" s="1"/>
  <c r="D35" i="3"/>
  <c r="G35" i="3" s="1"/>
  <c r="F16" i="3"/>
  <c r="G16" i="3" s="1"/>
  <c r="G161" i="3"/>
  <c r="K46" i="3"/>
  <c r="K47" i="3"/>
  <c r="G155" i="3" l="1"/>
  <c r="G153" i="3"/>
  <c r="G151" i="3"/>
  <c r="G149" i="3"/>
  <c r="G148" i="3"/>
  <c r="G19" i="3"/>
  <c r="G15" i="3"/>
  <c r="G14" i="3"/>
  <c r="G42" i="3"/>
  <c r="G40" i="3"/>
  <c r="G39" i="3"/>
  <c r="G54" i="3"/>
  <c r="G53" i="3"/>
  <c r="G91" i="3"/>
  <c r="G139" i="3"/>
  <c r="G137" i="3"/>
  <c r="G136" i="3"/>
  <c r="H65" i="3"/>
  <c r="G17" i="3"/>
  <c r="G28" i="3"/>
  <c r="G21" i="3"/>
  <c r="G20" i="3"/>
  <c r="G11" i="3"/>
  <c r="G10" i="3"/>
  <c r="G44" i="3"/>
  <c r="G43" i="3"/>
  <c r="G36" i="3"/>
  <c r="G56" i="3"/>
  <c r="G55" i="3"/>
  <c r="G88" i="3"/>
  <c r="G87" i="3"/>
  <c r="G141" i="3"/>
  <c r="G140" i="3"/>
  <c r="G133" i="3"/>
  <c r="G132" i="3"/>
  <c r="G31" i="3"/>
  <c r="G156" i="3"/>
  <c r="G154" i="3"/>
  <c r="G152" i="3"/>
  <c r="G150" i="3"/>
  <c r="H147" i="3" s="1"/>
  <c r="H171" i="3"/>
  <c r="G26" i="3"/>
  <c r="G22" i="3"/>
  <c r="G18" i="3"/>
  <c r="G12" i="3"/>
  <c r="G49" i="3"/>
  <c r="G45" i="3"/>
  <c r="G41" i="3"/>
  <c r="G37" i="3"/>
  <c r="G61" i="3"/>
  <c r="G57" i="3"/>
  <c r="G89" i="3"/>
  <c r="G142" i="3"/>
  <c r="G138" i="3"/>
  <c r="G134" i="3"/>
  <c r="G130" i="3"/>
  <c r="H31" i="3"/>
  <c r="H53" i="3"/>
  <c r="H159" i="3"/>
  <c r="H9" i="3"/>
  <c r="H77" i="3"/>
  <c r="G125" i="3"/>
  <c r="H125" i="3" s="1"/>
  <c r="H187" i="3" l="1"/>
</calcChain>
</file>

<file path=xl/sharedStrings.xml><?xml version="1.0" encoding="utf-8"?>
<sst xmlns="http://schemas.openxmlformats.org/spreadsheetml/2006/main" count="176" uniqueCount="113">
  <si>
    <t>ФИО</t>
  </si>
  <si>
    <t>Группа 1. Опубликованные научные работы</t>
  </si>
  <si>
    <t>Всего по группе</t>
  </si>
  <si>
    <t>Статьи в научных журналах</t>
  </si>
  <si>
    <t>№</t>
  </si>
  <si>
    <t>Кратко: название статьи, журнал</t>
  </si>
  <si>
    <t>статус журнала</t>
  </si>
  <si>
    <t>к-т 1</t>
  </si>
  <si>
    <t>кол-во авторов</t>
  </si>
  <si>
    <t>кол-во баллов</t>
  </si>
  <si>
    <t>ВАК</t>
  </si>
  <si>
    <t>РИНЦ</t>
  </si>
  <si>
    <t>Публикации в сборниках статей и докладов научных конференций</t>
  </si>
  <si>
    <t xml:space="preserve">Кратко: название публикации, название конференции </t>
  </si>
  <si>
    <t>статус конф.</t>
  </si>
  <si>
    <t>межд. на англ. яз.</t>
  </si>
  <si>
    <t>прочие</t>
  </si>
  <si>
    <t>Кратко: название монографии</t>
  </si>
  <si>
    <t>изд-во</t>
  </si>
  <si>
    <t>международное</t>
  </si>
  <si>
    <t>изд-во вуза, организации</t>
  </si>
  <si>
    <t xml:space="preserve">Кратко: название конференции, название доклада, место проведения конференции </t>
  </si>
  <si>
    <t>Название (кратко)</t>
  </si>
  <si>
    <t xml:space="preserve">статус участия </t>
  </si>
  <si>
    <t>к-т 2</t>
  </si>
  <si>
    <t>руководитель</t>
  </si>
  <si>
    <t>исполнитель</t>
  </si>
  <si>
    <t xml:space="preserve">Название (кратко)  </t>
  </si>
  <si>
    <t>статус</t>
  </si>
  <si>
    <t>международные</t>
  </si>
  <si>
    <t>всероссийские (федеральные)</t>
  </si>
  <si>
    <t>университетские</t>
  </si>
  <si>
    <t xml:space="preserve">Кратко: названия конкурсов, выставок  </t>
  </si>
  <si>
    <t>тип</t>
  </si>
  <si>
    <t>медали РАН</t>
  </si>
  <si>
    <t>диплом</t>
  </si>
  <si>
    <t>медаль</t>
  </si>
  <si>
    <t>Группа 6. Результаты интеллектуальной деятельности</t>
  </si>
  <si>
    <t>Название (кратко), идентификационный номер</t>
  </si>
  <si>
    <t xml:space="preserve">ФИО и дата защиты </t>
  </si>
  <si>
    <t>кол-во руководителей</t>
  </si>
  <si>
    <t>бакалавр</t>
  </si>
  <si>
    <t>специалист</t>
  </si>
  <si>
    <t>магистр</t>
  </si>
  <si>
    <t>аспирант</t>
  </si>
  <si>
    <t>докторант</t>
  </si>
  <si>
    <t>Группа 8. Опубликованные учебные работы</t>
  </si>
  <si>
    <t>учебник</t>
  </si>
  <si>
    <t>учебное пособие с грифом УМО</t>
  </si>
  <si>
    <t>учебное пособие без грифа УМО</t>
  </si>
  <si>
    <t>учебный практикум</t>
  </si>
  <si>
    <t>Группа 9. Чтение лекций и ведение занятий в вузе</t>
  </si>
  <si>
    <t>Название дисциплины (кратко)</t>
  </si>
  <si>
    <t>Вид</t>
  </si>
  <si>
    <t>тип курса</t>
  </si>
  <si>
    <t>собственный</t>
  </si>
  <si>
    <t>общеобразовательный</t>
  </si>
  <si>
    <t>практические занятия</t>
  </si>
  <si>
    <t>Указать другие виды результатов научной деятельности</t>
  </si>
  <si>
    <t>начисление баллов</t>
  </si>
  <si>
    <t>Оцениваются от 10 до 20 баллов, но не более 100 баллов по данной группе</t>
  </si>
  <si>
    <t>рассчитывается автоматически</t>
  </si>
  <si>
    <t>ГРУППА 1</t>
  </si>
  <si>
    <t>баллы</t>
  </si>
  <si>
    <t xml:space="preserve">Scopus, WoS </t>
  </si>
  <si>
    <t>межд. или всеросс. на русск. яз.</t>
  </si>
  <si>
    <t>российское</t>
  </si>
  <si>
    <t>256,25</t>
  </si>
  <si>
    <t>Группа 3. Участие в выполняемой НИОКР в рамках грантовой деятельности, ФЦП, гос. контрактов, хоз. договоров, программ, проводимых СФУ (гос. задания, программы 5-100) и др.</t>
  </si>
  <si>
    <t>ГРУППА 3</t>
  </si>
  <si>
    <t>ответственный испонитель</t>
  </si>
  <si>
    <t>в примечении прописаль что округлить до целого в большую сторону</t>
  </si>
  <si>
    <t>ГРУППА 4</t>
  </si>
  <si>
    <t>всероссийские</t>
  </si>
  <si>
    <t>не задана формула</t>
  </si>
  <si>
    <t>региональные</t>
  </si>
  <si>
    <t>ГРУППА 5</t>
  </si>
  <si>
    <t>межд. конкурсы и выставки</t>
  </si>
  <si>
    <t>патент на изобр., на полезн. модель</t>
  </si>
  <si>
    <t>патент на программу для ЭВМ, базу данных</t>
  </si>
  <si>
    <t>ГРУППА 6</t>
  </si>
  <si>
    <t>ГРУППА 7</t>
  </si>
  <si>
    <t>ГРУППА 8</t>
  </si>
  <si>
    <t>ГРУППА 9</t>
  </si>
  <si>
    <t>УМК и лекции на ин. яз.</t>
  </si>
  <si>
    <t>УМК и лекции на русск. яз.</t>
  </si>
  <si>
    <t>лабораторный практикум</t>
  </si>
  <si>
    <t>наличие курса CDIO</t>
  </si>
  <si>
    <t>наличие курса e-Learning</t>
  </si>
  <si>
    <t>наличие курса MOOC</t>
  </si>
  <si>
    <t>Группа 10. Владение английским языком</t>
  </si>
  <si>
    <t>НАДО ДОБАВИТЬ</t>
  </si>
  <si>
    <t>Международный сертификат</t>
  </si>
  <si>
    <t>ГРУППА 10</t>
  </si>
  <si>
    <t>межд. серт. С1-С3</t>
  </si>
  <si>
    <t>межд. серт. А1-А3</t>
  </si>
  <si>
    <t>межд. серт. В1-В3</t>
  </si>
  <si>
    <t>Группа 11. Другие результаты научно-педагогической и административно-управленческой деятельности</t>
  </si>
  <si>
    <t>ГРУППА 11</t>
  </si>
  <si>
    <t>УМО (УМКД)</t>
  </si>
  <si>
    <t>Квалификационная карта с перечнем балльно-рейтинговой оценки основных научно-педагогических и административно-управленческих достижений кандидата за последние 3 года</t>
  </si>
  <si>
    <t>Монографии</t>
  </si>
  <si>
    <t>Группа 2. Выступление с устными докладами на международных научных конференциях</t>
  </si>
  <si>
    <t>сумма, млн. руб.</t>
  </si>
  <si>
    <t>Группа 4. Персональные гранты, премии, субсидии по научным проектам</t>
  </si>
  <si>
    <t>Группа 5. Медали и дипломы, полученные за участие в научных конкурсах, выставках</t>
  </si>
  <si>
    <t>Группа 7. Научное руководство защитившими квалификационные работы</t>
  </si>
  <si>
    <r>
      <t>Итоговая сумма количественных показателей результатов по всем группам</t>
    </r>
    <r>
      <rPr>
        <b/>
        <sz val="11"/>
        <color theme="1"/>
        <rFont val="Calibri"/>
        <family val="2"/>
        <charset val="204"/>
        <scheme val="minor"/>
      </rPr>
      <t>:</t>
    </r>
  </si>
  <si>
    <t xml:space="preserve">                                                                                                                                                                 </t>
  </si>
  <si>
    <t xml:space="preserve">              Кандидат  ___________________________________________________________   ____________________________________________                                                                 "___________" _____________________________ 20_________г.</t>
  </si>
  <si>
    <t xml:space="preserve">                                                                                            (ФИО)                                                                                                                       (подпись)</t>
  </si>
  <si>
    <t>заполнется кандидатом</t>
  </si>
  <si>
    <t>выбирается кандидатом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</si>
</sst>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o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17" xfId="0" applyBorder="1"/>
    <xf numFmtId="0" fontId="0" fillId="0" borderId="1" xfId="0" applyFill="1" applyBorder="1"/>
    <xf numFmtId="0" fontId="0" fillId="0" borderId="17" xfId="0" applyFill="1" applyBorder="1"/>
    <xf numFmtId="0" fontId="0" fillId="0" borderId="0" xfId="0" applyBorder="1"/>
    <xf numFmtId="0" fontId="3" fillId="0" borderId="0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22" xfId="0" applyBorder="1"/>
    <xf numFmtId="0" fontId="0" fillId="0" borderId="23" xfId="0" applyBorder="1"/>
    <xf numFmtId="0" fontId="0" fillId="0" borderId="6" xfId="0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0" fillId="0" borderId="24" xfId="0" applyFill="1" applyBorder="1"/>
    <xf numFmtId="0" fontId="0" fillId="0" borderId="6" xfId="0" applyFill="1" applyBorder="1"/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/>
    <xf numFmtId="0" fontId="0" fillId="2" borderId="17" xfId="0" applyFill="1" applyBorder="1"/>
    <xf numFmtId="0" fontId="0" fillId="0" borderId="21" xfId="0" applyBorder="1" applyAlignment="1">
      <alignment wrapText="1"/>
    </xf>
    <xf numFmtId="0" fontId="0" fillId="0" borderId="8" xfId="0" applyBorder="1"/>
    <xf numFmtId="0" fontId="0" fillId="0" borderId="24" xfId="0" applyFont="1" applyBorder="1" applyAlignment="1" applyProtection="1">
      <protection hidden="1"/>
    </xf>
    <xf numFmtId="0" fontId="0" fillId="0" borderId="25" xfId="0" applyFont="1" applyBorder="1" applyProtection="1">
      <protection hidden="1"/>
    </xf>
    <xf numFmtId="0" fontId="0" fillId="6" borderId="0" xfId="0" applyFill="1" applyBorder="1"/>
    <xf numFmtId="0" fontId="0" fillId="2" borderId="0" xfId="0" applyFont="1" applyFill="1" applyBorder="1" applyAlignment="1" applyProtection="1">
      <protection hidden="1"/>
    </xf>
    <xf numFmtId="0" fontId="0" fillId="2" borderId="0" xfId="0" applyFill="1" applyBorder="1"/>
    <xf numFmtId="0" fontId="0" fillId="2" borderId="0" xfId="0" applyFont="1" applyFill="1" applyBorder="1" applyProtection="1">
      <protection hidden="1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justify"/>
    </xf>
    <xf numFmtId="0" fontId="0" fillId="4" borderId="1" xfId="0" applyFill="1" applyBorder="1"/>
    <xf numFmtId="0" fontId="0" fillId="3" borderId="1" xfId="0" applyFill="1" applyBorder="1"/>
    <xf numFmtId="0" fontId="0" fillId="3" borderId="17" xfId="0" applyFill="1" applyBorder="1"/>
    <xf numFmtId="0" fontId="0" fillId="4" borderId="17" xfId="0" applyFill="1" applyBorder="1"/>
    <xf numFmtId="0" fontId="0" fillId="7" borderId="1" xfId="0" applyFont="1" applyFill="1" applyBorder="1" applyAlignment="1" applyProtection="1">
      <alignment horizontal="center"/>
      <protection hidden="1"/>
    </xf>
    <xf numFmtId="164" fontId="8" fillId="7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0" fillId="7" borderId="1" xfId="0" applyFill="1" applyBorder="1" applyProtection="1">
      <protection hidden="1"/>
    </xf>
    <xf numFmtId="0" fontId="11" fillId="7" borderId="1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0" fillId="2" borderId="22" xfId="0" applyFill="1" applyBorder="1"/>
    <xf numFmtId="0" fontId="0" fillId="2" borderId="16" xfId="0" applyFill="1" applyBorder="1"/>
    <xf numFmtId="0" fontId="0" fillId="2" borderId="23" xfId="0" applyFill="1" applyBorder="1"/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24" xfId="0" applyFill="1" applyBorder="1"/>
    <xf numFmtId="0" fontId="0" fillId="2" borderId="6" xfId="0" applyFill="1" applyBorder="1"/>
    <xf numFmtId="0" fontId="0" fillId="2" borderId="21" xfId="0" applyFill="1" applyBorder="1" applyAlignment="1">
      <alignment wrapText="1"/>
    </xf>
    <xf numFmtId="0" fontId="0" fillId="2" borderId="8" xfId="0" applyFill="1" applyBorder="1"/>
    <xf numFmtId="0" fontId="0" fillId="2" borderId="25" xfId="0" applyFill="1" applyBorder="1"/>
    <xf numFmtId="0" fontId="0" fillId="3" borderId="1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7" borderId="1" xfId="0" applyFill="1" applyBorder="1" applyAlignment="1" applyProtection="1">
      <protection locked="0" hidden="1"/>
    </xf>
    <xf numFmtId="0" fontId="0" fillId="0" borderId="0" xfId="0" applyProtection="1">
      <protection hidden="1"/>
    </xf>
    <xf numFmtId="0" fontId="0" fillId="2" borderId="0" xfId="0" applyFill="1" applyBorder="1" applyAlignment="1"/>
    <xf numFmtId="0" fontId="0" fillId="2" borderId="0" xfId="0" applyFill="1" applyAlignment="1"/>
    <xf numFmtId="0" fontId="0" fillId="3" borderId="9" xfId="0" applyFill="1" applyBorder="1" applyAlignment="1"/>
    <xf numFmtId="0" fontId="0" fillId="3" borderId="13" xfId="0" applyFill="1" applyBorder="1" applyAlignment="1"/>
    <xf numFmtId="0" fontId="0" fillId="3" borderId="12" xfId="0" applyFill="1" applyBorder="1" applyAlignment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7" borderId="2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center"/>
      <protection hidden="1"/>
    </xf>
    <xf numFmtId="0" fontId="0" fillId="7" borderId="26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7" fillId="0" borderId="14" xfId="0" applyFont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7" fillId="0" borderId="10" xfId="0" applyFont="1" applyFill="1" applyBorder="1" applyAlignment="1" applyProtection="1">
      <alignment horizontal="left" wrapText="1"/>
      <protection hidden="1"/>
    </xf>
    <xf numFmtId="0" fontId="7" fillId="0" borderId="11" xfId="0" applyFont="1" applyFill="1" applyBorder="1" applyAlignment="1" applyProtection="1">
      <alignment horizontal="left" wrapText="1"/>
      <protection hidden="1"/>
    </xf>
    <xf numFmtId="0" fontId="7" fillId="0" borderId="14" xfId="0" applyFont="1" applyFill="1" applyBorder="1" applyAlignment="1" applyProtection="1">
      <alignment horizontal="left" wrapText="1"/>
      <protection hidden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7" fillId="2" borderId="11" xfId="0" applyFont="1" applyFill="1" applyBorder="1" applyAlignment="1" applyProtection="1">
      <alignment horizontal="left" wrapText="1"/>
      <protection hidden="1"/>
    </xf>
    <xf numFmtId="0" fontId="7" fillId="2" borderId="14" xfId="0" applyFont="1" applyFill="1" applyBorder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5" xfId="0" applyBorder="1" applyAlignment="1"/>
    <xf numFmtId="0" fontId="0" fillId="3" borderId="1" xfId="0" applyFill="1" applyBorder="1" applyAlignment="1"/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0" fillId="2" borderId="20" xfId="0" applyFill="1" applyBorder="1" applyAlignment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hidden="1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0" fillId="2" borderId="5" xfId="0" applyFill="1" applyBorder="1" applyAlignment="1">
      <alignment vertical="center" wrapText="1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0" fillId="7" borderId="2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protection hidden="1"/>
    </xf>
    <xf numFmtId="0" fontId="11" fillId="7" borderId="17" xfId="0" applyFont="1" applyFill="1" applyBorder="1" applyAlignment="1" applyProtection="1">
      <alignment horizontal="center"/>
      <protection hidden="1"/>
    </xf>
    <xf numFmtId="0" fontId="11" fillId="7" borderId="26" xfId="0" applyFont="1" applyFill="1" applyBorder="1" applyAlignment="1" applyProtection="1">
      <alignment horizontal="center"/>
      <protection hidden="1"/>
    </xf>
    <xf numFmtId="0" fontId="11" fillId="7" borderId="27" xfId="0" applyFont="1" applyFill="1" applyBorder="1" applyAlignment="1" applyProtection="1">
      <alignment horizontal="center"/>
      <protection hidden="1"/>
    </xf>
    <xf numFmtId="0" fontId="0" fillId="0" borderId="0" xfId="0" applyBorder="1" applyAlignment="1"/>
    <xf numFmtId="0" fontId="0" fillId="0" borderId="0" xfId="0" applyAlignment="1"/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DDDC"/>
      <color rgb="FFB7FFCF"/>
      <color rgb="FFE3ED5D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97"/>
  <sheetViews>
    <sheetView tabSelected="1" zoomScale="70" zoomScaleNormal="70" workbookViewId="0">
      <selection activeCell="A2" sqref="A2:H2"/>
    </sheetView>
  </sheetViews>
  <sheetFormatPr defaultRowHeight="15" x14ac:dyDescent="0.25"/>
  <cols>
    <col min="1" max="1" width="6.28515625" customWidth="1"/>
    <col min="2" max="2" width="69.7109375" customWidth="1"/>
    <col min="3" max="3" width="34.85546875" customWidth="1"/>
    <col min="4" max="8" width="21.140625" customWidth="1"/>
    <col min="9" max="9" width="11.28515625" customWidth="1"/>
    <col min="10" max="17" width="14.5703125" hidden="1" customWidth="1"/>
  </cols>
  <sheetData>
    <row r="1" spans="1:11" s="1" customFormat="1" x14ac:dyDescent="0.25">
      <c r="B1" s="149"/>
      <c r="C1" s="150"/>
      <c r="D1" s="150"/>
      <c r="E1" s="150"/>
      <c r="F1" s="150"/>
      <c r="G1" s="150"/>
      <c r="H1" s="150"/>
    </row>
    <row r="2" spans="1:11" s="1" customFormat="1" ht="55.5" customHeight="1" x14ac:dyDescent="0.25">
      <c r="A2" s="151" t="s">
        <v>100</v>
      </c>
      <c r="B2" s="152"/>
      <c r="C2" s="152"/>
      <c r="D2" s="152"/>
      <c r="E2" s="152"/>
      <c r="F2" s="152"/>
      <c r="G2" s="152"/>
      <c r="H2" s="152"/>
    </row>
    <row r="3" spans="1:11" s="1" customFormat="1" ht="18.75" x14ac:dyDescent="0.3">
      <c r="A3" s="153"/>
      <c r="B3" s="153"/>
      <c r="C3" s="153"/>
      <c r="D3" s="153"/>
      <c r="E3" s="153"/>
      <c r="F3" s="153"/>
      <c r="G3" s="153"/>
      <c r="H3" s="153"/>
    </row>
    <row r="4" spans="1:11" s="1" customFormat="1" ht="15.75" customHeight="1" x14ac:dyDescent="0.25">
      <c r="A4" s="154" t="s">
        <v>0</v>
      </c>
      <c r="B4" s="154"/>
      <c r="C4" s="154"/>
      <c r="D4" s="154"/>
      <c r="E4" s="154"/>
      <c r="F4" s="154"/>
      <c r="G4" s="154"/>
      <c r="H4" s="154"/>
    </row>
    <row r="5" spans="1:11" s="1" customFormat="1" ht="15.75" thickBot="1" x14ac:dyDescent="0.3"/>
    <row r="6" spans="1:11" s="27" customFormat="1" ht="23.25" customHeight="1" thickBot="1" x14ac:dyDescent="0.3">
      <c r="A6" s="113" t="s">
        <v>1</v>
      </c>
      <c r="B6" s="114"/>
      <c r="C6" s="114"/>
      <c r="D6" s="114"/>
      <c r="E6" s="114"/>
      <c r="F6" s="114"/>
      <c r="G6" s="114"/>
      <c r="H6" s="115"/>
      <c r="J6" s="11" t="s">
        <v>62</v>
      </c>
      <c r="K6" t="s">
        <v>63</v>
      </c>
    </row>
    <row r="7" spans="1:11" s="1" customFormat="1" x14ac:dyDescent="0.25">
      <c r="A7" s="155" t="s">
        <v>3</v>
      </c>
      <c r="B7" s="156"/>
      <c r="C7" s="156"/>
      <c r="D7" s="156"/>
      <c r="E7" s="156"/>
      <c r="F7" s="156"/>
      <c r="G7" s="156"/>
      <c r="H7"/>
      <c r="J7" s="28" t="s">
        <v>64</v>
      </c>
      <c r="K7" s="29">
        <v>150</v>
      </c>
    </row>
    <row r="8" spans="1:11" s="1" customFormat="1" x14ac:dyDescent="0.25">
      <c r="A8" s="9" t="s">
        <v>4</v>
      </c>
      <c r="B8" s="2" t="s">
        <v>5</v>
      </c>
      <c r="C8" s="3" t="s">
        <v>6</v>
      </c>
      <c r="D8" s="3" t="s">
        <v>7</v>
      </c>
      <c r="E8" s="3" t="s">
        <v>8</v>
      </c>
      <c r="F8" s="3" t="s">
        <v>24</v>
      </c>
      <c r="G8" s="3" t="s">
        <v>9</v>
      </c>
      <c r="H8" s="20" t="s">
        <v>2</v>
      </c>
      <c r="J8" s="30" t="s">
        <v>10</v>
      </c>
      <c r="K8" s="31">
        <v>75</v>
      </c>
    </row>
    <row r="9" spans="1:11" ht="15" customHeight="1" x14ac:dyDescent="0.25">
      <c r="A9" s="10">
        <v>1</v>
      </c>
      <c r="B9" s="92"/>
      <c r="C9" s="66"/>
      <c r="D9" s="75" t="str">
        <f t="shared" ref="D9:D28" si="0">IFERROR(VLOOKUP(C9,статьи,2,FALSE),"")</f>
        <v/>
      </c>
      <c r="E9" s="67"/>
      <c r="F9" s="75" t="str">
        <f>IFERROR(VLOOKUP(E9,баллы,2,FALSE),"")</f>
        <v/>
      </c>
      <c r="G9" s="75" t="str">
        <f>IFERROR((D9*F9),"")</f>
        <v/>
      </c>
      <c r="H9" s="110">
        <f>SUM(G9:G28)</f>
        <v>0</v>
      </c>
      <c r="J9" s="30" t="s">
        <v>11</v>
      </c>
      <c r="K9" s="31">
        <v>40</v>
      </c>
    </row>
    <row r="10" spans="1:11" ht="15" customHeight="1" x14ac:dyDescent="0.25">
      <c r="A10" s="10">
        <v>2</v>
      </c>
      <c r="B10" s="92"/>
      <c r="C10" s="66"/>
      <c r="D10" s="75" t="str">
        <f t="shared" si="0"/>
        <v/>
      </c>
      <c r="E10" s="67"/>
      <c r="F10" s="75" t="str">
        <f t="shared" ref="F10:F28" si="1">IFERROR(VLOOKUP(E10,баллы,2,FALSE),"")</f>
        <v/>
      </c>
      <c r="G10" s="75" t="str">
        <f t="shared" ref="G10:G16" si="2">IFERROR((D10*F10),"")</f>
        <v/>
      </c>
      <c r="H10" s="111"/>
      <c r="J10" s="30">
        <v>1</v>
      </c>
      <c r="K10" s="31">
        <v>1</v>
      </c>
    </row>
    <row r="11" spans="1:11" ht="15" customHeight="1" x14ac:dyDescent="0.25">
      <c r="A11" s="10">
        <v>3</v>
      </c>
      <c r="B11" s="92"/>
      <c r="C11" s="66"/>
      <c r="D11" s="75" t="str">
        <f t="shared" si="0"/>
        <v/>
      </c>
      <c r="E11" s="67"/>
      <c r="F11" s="75" t="str">
        <f t="shared" si="1"/>
        <v/>
      </c>
      <c r="G11" s="75" t="str">
        <f t="shared" si="2"/>
        <v/>
      </c>
      <c r="H11" s="111"/>
      <c r="J11" s="30">
        <v>2</v>
      </c>
      <c r="K11" s="31">
        <v>0.5</v>
      </c>
    </row>
    <row r="12" spans="1:11" ht="15" customHeight="1" x14ac:dyDescent="0.25">
      <c r="A12" s="10">
        <v>4</v>
      </c>
      <c r="B12" s="92"/>
      <c r="C12" s="66"/>
      <c r="D12" s="75" t="str">
        <f t="shared" si="0"/>
        <v/>
      </c>
      <c r="E12" s="67"/>
      <c r="F12" s="75" t="str">
        <f>IFERROR(VLOOKUP(E12,баллы,2,FALSE),"")</f>
        <v/>
      </c>
      <c r="G12" s="75" t="str">
        <f t="shared" si="2"/>
        <v/>
      </c>
      <c r="H12" s="111"/>
      <c r="J12" s="30">
        <v>3</v>
      </c>
      <c r="K12" s="31">
        <v>0.33</v>
      </c>
    </row>
    <row r="13" spans="1:11" ht="15" customHeight="1" x14ac:dyDescent="0.25">
      <c r="A13" s="10">
        <v>5</v>
      </c>
      <c r="B13" s="92"/>
      <c r="C13" s="66"/>
      <c r="D13" s="75" t="str">
        <f t="shared" si="0"/>
        <v/>
      </c>
      <c r="E13" s="67"/>
      <c r="F13" s="75" t="str">
        <f t="shared" si="1"/>
        <v/>
      </c>
      <c r="G13" s="75" t="str">
        <f t="shared" si="2"/>
        <v/>
      </c>
      <c r="H13" s="111"/>
      <c r="J13" s="30">
        <v>4</v>
      </c>
      <c r="K13" s="31">
        <v>0.25</v>
      </c>
    </row>
    <row r="14" spans="1:11" ht="15" customHeight="1" thickBot="1" x14ac:dyDescent="0.3">
      <c r="A14" s="10">
        <v>6</v>
      </c>
      <c r="B14" s="92"/>
      <c r="C14" s="66"/>
      <c r="D14" s="75" t="str">
        <f t="shared" si="0"/>
        <v/>
      </c>
      <c r="E14" s="67"/>
      <c r="F14" s="75" t="str">
        <f t="shared" si="1"/>
        <v/>
      </c>
      <c r="G14" s="75" t="str">
        <f t="shared" si="2"/>
        <v/>
      </c>
      <c r="H14" s="111"/>
      <c r="J14" s="32">
        <v>5</v>
      </c>
      <c r="K14" s="33">
        <v>0.2</v>
      </c>
    </row>
    <row r="15" spans="1:11" ht="15" customHeight="1" x14ac:dyDescent="0.25">
      <c r="A15" s="10">
        <v>7</v>
      </c>
      <c r="B15" s="92"/>
      <c r="C15" s="66"/>
      <c r="D15" s="75" t="str">
        <f t="shared" si="0"/>
        <v/>
      </c>
      <c r="E15" s="67"/>
      <c r="F15" s="75" t="str">
        <f t="shared" si="1"/>
        <v/>
      </c>
      <c r="G15" s="75" t="str">
        <f t="shared" si="2"/>
        <v/>
      </c>
      <c r="H15" s="111"/>
      <c r="J15" s="28" t="s">
        <v>64</v>
      </c>
      <c r="K15" s="29">
        <v>150</v>
      </c>
    </row>
    <row r="16" spans="1:11" ht="15" customHeight="1" x14ac:dyDescent="0.25">
      <c r="A16" s="10">
        <v>8</v>
      </c>
      <c r="B16" s="92"/>
      <c r="C16" s="66"/>
      <c r="D16" s="75" t="str">
        <f t="shared" si="0"/>
        <v/>
      </c>
      <c r="E16" s="67"/>
      <c r="F16" s="75" t="str">
        <f t="shared" si="1"/>
        <v/>
      </c>
      <c r="G16" s="75" t="str">
        <f t="shared" si="2"/>
        <v/>
      </c>
      <c r="H16" s="111"/>
      <c r="J16" s="34" t="s">
        <v>15</v>
      </c>
      <c r="K16" s="31">
        <v>75</v>
      </c>
    </row>
    <row r="17" spans="1:11" ht="15" customHeight="1" x14ac:dyDescent="0.25">
      <c r="A17" s="10">
        <v>9</v>
      </c>
      <c r="B17" s="92"/>
      <c r="C17" s="66"/>
      <c r="D17" s="75" t="str">
        <f t="shared" si="0"/>
        <v/>
      </c>
      <c r="E17" s="67"/>
      <c r="F17" s="75" t="str">
        <f t="shared" si="1"/>
        <v/>
      </c>
      <c r="G17" s="75" t="str">
        <f>IFERROR((D17*F17),"")</f>
        <v/>
      </c>
      <c r="H17" s="111"/>
      <c r="J17" s="34" t="s">
        <v>65</v>
      </c>
      <c r="K17" s="35">
        <v>20</v>
      </c>
    </row>
    <row r="18" spans="1:11" ht="15" customHeight="1" x14ac:dyDescent="0.25">
      <c r="A18" s="10">
        <v>10</v>
      </c>
      <c r="B18" s="92"/>
      <c r="C18" s="66"/>
      <c r="D18" s="75" t="str">
        <f t="shared" si="0"/>
        <v/>
      </c>
      <c r="E18" s="67"/>
      <c r="F18" s="75" t="str">
        <f t="shared" si="1"/>
        <v/>
      </c>
      <c r="G18" s="75" t="str">
        <f t="shared" ref="G18:G28" si="3">IFERROR((D18*F18),"")</f>
        <v/>
      </c>
      <c r="H18" s="111"/>
      <c r="J18" s="30" t="s">
        <v>16</v>
      </c>
      <c r="K18" s="31">
        <v>10</v>
      </c>
    </row>
    <row r="19" spans="1:11" ht="15" customHeight="1" x14ac:dyDescent="0.25">
      <c r="A19" s="10">
        <v>11</v>
      </c>
      <c r="B19" s="92"/>
      <c r="C19" s="66"/>
      <c r="D19" s="75" t="str">
        <f t="shared" si="0"/>
        <v/>
      </c>
      <c r="E19" s="67"/>
      <c r="F19" s="75" t="str">
        <f t="shared" si="1"/>
        <v/>
      </c>
      <c r="G19" s="75" t="str">
        <f t="shared" si="3"/>
        <v/>
      </c>
      <c r="H19" s="111"/>
      <c r="J19" s="30">
        <v>1</v>
      </c>
      <c r="K19" s="31">
        <v>1</v>
      </c>
    </row>
    <row r="20" spans="1:11" ht="15" customHeight="1" x14ac:dyDescent="0.25">
      <c r="A20" s="10">
        <v>12</v>
      </c>
      <c r="B20" s="92"/>
      <c r="C20" s="66"/>
      <c r="D20" s="75" t="str">
        <f t="shared" si="0"/>
        <v/>
      </c>
      <c r="E20" s="67"/>
      <c r="F20" s="75" t="str">
        <f t="shared" si="1"/>
        <v/>
      </c>
      <c r="G20" s="75" t="str">
        <f t="shared" si="3"/>
        <v/>
      </c>
      <c r="H20" s="111"/>
      <c r="J20" s="30">
        <v>2</v>
      </c>
      <c r="K20" s="31">
        <v>0.5</v>
      </c>
    </row>
    <row r="21" spans="1:11" ht="15" customHeight="1" x14ac:dyDescent="0.25">
      <c r="A21" s="10">
        <v>13</v>
      </c>
      <c r="B21" s="92"/>
      <c r="C21" s="66"/>
      <c r="D21" s="75" t="str">
        <f t="shared" si="0"/>
        <v/>
      </c>
      <c r="E21" s="67"/>
      <c r="F21" s="75" t="str">
        <f t="shared" si="1"/>
        <v/>
      </c>
      <c r="G21" s="75" t="str">
        <f t="shared" si="3"/>
        <v/>
      </c>
      <c r="H21" s="111"/>
      <c r="J21" s="30">
        <v>3</v>
      </c>
      <c r="K21" s="31">
        <v>0.33</v>
      </c>
    </row>
    <row r="22" spans="1:11" ht="15" customHeight="1" x14ac:dyDescent="0.25">
      <c r="A22" s="10">
        <v>14</v>
      </c>
      <c r="B22" s="92"/>
      <c r="C22" s="66"/>
      <c r="D22" s="75" t="str">
        <f t="shared" si="0"/>
        <v/>
      </c>
      <c r="E22" s="67"/>
      <c r="F22" s="75" t="str">
        <f t="shared" si="1"/>
        <v/>
      </c>
      <c r="G22" s="75" t="str">
        <f t="shared" si="3"/>
        <v/>
      </c>
      <c r="H22" s="111"/>
      <c r="J22" s="30">
        <v>4</v>
      </c>
      <c r="K22" s="31">
        <v>0.25</v>
      </c>
    </row>
    <row r="23" spans="1:11" ht="15" customHeight="1" thickBot="1" x14ac:dyDescent="0.3">
      <c r="A23" s="10">
        <v>15</v>
      </c>
      <c r="B23" s="92"/>
      <c r="C23" s="66"/>
      <c r="D23" s="75" t="str">
        <f t="shared" si="0"/>
        <v/>
      </c>
      <c r="E23" s="67"/>
      <c r="F23" s="75" t="str">
        <f t="shared" si="1"/>
        <v/>
      </c>
      <c r="G23" s="75" t="str">
        <f t="shared" si="3"/>
        <v/>
      </c>
      <c r="H23" s="111"/>
      <c r="J23" s="32">
        <v>5</v>
      </c>
      <c r="K23" s="33">
        <v>0.2</v>
      </c>
    </row>
    <row r="24" spans="1:11" ht="15" customHeight="1" x14ac:dyDescent="0.25">
      <c r="A24" s="10">
        <v>16</v>
      </c>
      <c r="B24" s="92"/>
      <c r="C24" s="66"/>
      <c r="D24" s="75" t="str">
        <f t="shared" si="0"/>
        <v/>
      </c>
      <c r="E24" s="67"/>
      <c r="F24" s="75" t="str">
        <f t="shared" si="1"/>
        <v/>
      </c>
      <c r="G24" s="75" t="str">
        <f t="shared" si="3"/>
        <v/>
      </c>
      <c r="H24" s="111"/>
      <c r="J24" s="36" t="s">
        <v>19</v>
      </c>
      <c r="K24" s="37">
        <v>200</v>
      </c>
    </row>
    <row r="25" spans="1:11" ht="15" customHeight="1" x14ac:dyDescent="0.25">
      <c r="A25" s="10">
        <v>17</v>
      </c>
      <c r="B25" s="92"/>
      <c r="C25" s="66"/>
      <c r="D25" s="75" t="str">
        <f t="shared" si="0"/>
        <v/>
      </c>
      <c r="E25" s="67"/>
      <c r="F25" s="75" t="str">
        <f t="shared" si="1"/>
        <v/>
      </c>
      <c r="G25" s="75" t="str">
        <f t="shared" si="3"/>
        <v/>
      </c>
      <c r="H25" s="111"/>
      <c r="J25" s="30" t="s">
        <v>66</v>
      </c>
      <c r="K25" s="31">
        <v>100</v>
      </c>
    </row>
    <row r="26" spans="1:11" ht="15" customHeight="1" thickBot="1" x14ac:dyDescent="0.3">
      <c r="A26" s="10">
        <v>18</v>
      </c>
      <c r="B26" s="92"/>
      <c r="C26" s="66"/>
      <c r="D26" s="75" t="str">
        <f t="shared" si="0"/>
        <v/>
      </c>
      <c r="E26" s="67"/>
      <c r="F26" s="75" t="str">
        <f t="shared" si="1"/>
        <v/>
      </c>
      <c r="G26" s="75" t="str">
        <f t="shared" si="3"/>
        <v/>
      </c>
      <c r="H26" s="111"/>
      <c r="J26" s="38" t="s">
        <v>20</v>
      </c>
      <c r="K26" s="39">
        <v>40</v>
      </c>
    </row>
    <row r="27" spans="1:11" ht="15" customHeight="1" x14ac:dyDescent="0.25">
      <c r="A27" s="10">
        <v>19</v>
      </c>
      <c r="B27" s="92"/>
      <c r="C27" s="66"/>
      <c r="D27" s="75" t="str">
        <f t="shared" si="0"/>
        <v/>
      </c>
      <c r="E27" s="67"/>
      <c r="F27" s="75" t="str">
        <f t="shared" si="1"/>
        <v/>
      </c>
      <c r="G27" s="75" t="str">
        <f t="shared" si="3"/>
        <v/>
      </c>
      <c r="H27" s="111"/>
      <c r="J27" s="30">
        <v>1</v>
      </c>
      <c r="K27" s="31">
        <v>1</v>
      </c>
    </row>
    <row r="28" spans="1:11" ht="15" customHeight="1" thickBot="1" x14ac:dyDescent="0.3">
      <c r="A28" s="15">
        <v>20</v>
      </c>
      <c r="B28" s="93"/>
      <c r="C28" s="69"/>
      <c r="D28" s="75" t="str">
        <f t="shared" si="0"/>
        <v/>
      </c>
      <c r="E28" s="68"/>
      <c r="F28" s="75" t="str">
        <f t="shared" si="1"/>
        <v/>
      </c>
      <c r="G28" s="75" t="str">
        <f t="shared" si="3"/>
        <v/>
      </c>
      <c r="H28" s="148"/>
      <c r="J28" s="30">
        <v>2</v>
      </c>
      <c r="K28" s="31">
        <v>0.5</v>
      </c>
    </row>
    <row r="29" spans="1:11" s="27" customFormat="1" ht="23.25" customHeight="1" thickBot="1" x14ac:dyDescent="0.3">
      <c r="A29" s="116" t="s">
        <v>12</v>
      </c>
      <c r="B29" s="117"/>
      <c r="C29" s="117"/>
      <c r="D29" s="117"/>
      <c r="E29" s="117"/>
      <c r="F29" s="117"/>
      <c r="G29" s="117"/>
      <c r="H29" s="118"/>
      <c r="J29" s="30">
        <v>3</v>
      </c>
      <c r="K29" s="31">
        <v>0.33</v>
      </c>
    </row>
    <row r="30" spans="1:11" s="1" customFormat="1" x14ac:dyDescent="0.25">
      <c r="A30" s="22" t="s">
        <v>4</v>
      </c>
      <c r="B30" s="60" t="s">
        <v>13</v>
      </c>
      <c r="C30" s="56" t="s">
        <v>14</v>
      </c>
      <c r="D30" s="56" t="s">
        <v>7</v>
      </c>
      <c r="E30" s="4" t="s">
        <v>8</v>
      </c>
      <c r="F30" s="4" t="s">
        <v>24</v>
      </c>
      <c r="G30" s="4" t="s">
        <v>9</v>
      </c>
      <c r="H30" s="20" t="s">
        <v>2</v>
      </c>
      <c r="J30" s="30">
        <v>4</v>
      </c>
      <c r="K30" s="31">
        <v>0.25</v>
      </c>
    </row>
    <row r="31" spans="1:11" ht="15.75" thickBot="1" x14ac:dyDescent="0.3">
      <c r="A31" s="10">
        <v>1</v>
      </c>
      <c r="B31" s="92"/>
      <c r="C31" s="66"/>
      <c r="D31" s="75" t="str">
        <f>IFERROR(VLOOKUP(C31,Доклады,2,FALSE),"")</f>
        <v/>
      </c>
      <c r="E31" s="67"/>
      <c r="F31" s="75" t="str">
        <f t="shared" ref="F31:F50" si="4">IFERROR(VLOOKUP(E31,баллы2,2,FALSE),"")</f>
        <v/>
      </c>
      <c r="G31" s="75" t="str">
        <f>IFERROR((D31*F31),"")</f>
        <v/>
      </c>
      <c r="H31" s="110">
        <f>SUM(G31:G50)</f>
        <v>0</v>
      </c>
      <c r="J31" s="32">
        <v>5</v>
      </c>
      <c r="K31" s="33">
        <v>0.2</v>
      </c>
    </row>
    <row r="32" spans="1:11" x14ac:dyDescent="0.25">
      <c r="A32" s="10">
        <v>2</v>
      </c>
      <c r="B32" s="92"/>
      <c r="C32" s="66"/>
      <c r="D32" s="75" t="str">
        <f t="shared" ref="D32:D50" si="5">IFERROR(VLOOKUP(C32,Доклады,2,FALSE),"")</f>
        <v/>
      </c>
      <c r="E32" s="67"/>
      <c r="F32" s="75" t="str">
        <f t="shared" si="4"/>
        <v/>
      </c>
      <c r="G32" s="75" t="str">
        <f t="shared" ref="G32:G50" si="6">IFERROR((D32*F32),"")</f>
        <v/>
      </c>
      <c r="H32" s="111"/>
      <c r="J32" s="41"/>
      <c r="K32" s="40">
        <v>50</v>
      </c>
    </row>
    <row r="33" spans="1:11" x14ac:dyDescent="0.25">
      <c r="A33" s="10">
        <v>3</v>
      </c>
      <c r="B33" s="92"/>
      <c r="C33" s="66"/>
      <c r="D33" s="75" t="str">
        <f>IFERROR(VLOOKUP(C33,Доклады,2,FALSE),"")</f>
        <v/>
      </c>
      <c r="E33" s="67"/>
      <c r="F33" s="75" t="str">
        <f t="shared" si="4"/>
        <v/>
      </c>
      <c r="G33" s="75" t="str">
        <f>IFERROR((D33*F33),"")</f>
        <v/>
      </c>
      <c r="H33" s="111"/>
    </row>
    <row r="34" spans="1:11" x14ac:dyDescent="0.25">
      <c r="A34" s="10">
        <v>4</v>
      </c>
      <c r="B34" s="92"/>
      <c r="C34" s="66"/>
      <c r="D34" s="75" t="str">
        <f t="shared" si="5"/>
        <v/>
      </c>
      <c r="E34" s="67"/>
      <c r="F34" s="75" t="str">
        <f t="shared" si="4"/>
        <v/>
      </c>
      <c r="G34" s="75" t="str">
        <f t="shared" si="6"/>
        <v/>
      </c>
      <c r="H34" s="111"/>
    </row>
    <row r="35" spans="1:11" x14ac:dyDescent="0.25">
      <c r="A35" s="10">
        <v>5</v>
      </c>
      <c r="B35" s="92"/>
      <c r="C35" s="66"/>
      <c r="D35" s="75" t="str">
        <f t="shared" si="5"/>
        <v/>
      </c>
      <c r="E35" s="67"/>
      <c r="F35" s="75" t="str">
        <f t="shared" si="4"/>
        <v/>
      </c>
      <c r="G35" s="75" t="str">
        <f t="shared" si="6"/>
        <v/>
      </c>
      <c r="H35" s="111"/>
    </row>
    <row r="36" spans="1:11" x14ac:dyDescent="0.25">
      <c r="A36" s="10">
        <v>6</v>
      </c>
      <c r="B36" s="92"/>
      <c r="C36" s="66"/>
      <c r="D36" s="75" t="str">
        <f t="shared" si="5"/>
        <v/>
      </c>
      <c r="E36" s="67"/>
      <c r="F36" s="75" t="str">
        <f t="shared" si="4"/>
        <v/>
      </c>
      <c r="G36" s="75" t="str">
        <f t="shared" si="6"/>
        <v/>
      </c>
      <c r="H36" s="111"/>
    </row>
    <row r="37" spans="1:11" x14ac:dyDescent="0.25">
      <c r="A37" s="10">
        <v>7</v>
      </c>
      <c r="B37" s="92"/>
      <c r="C37" s="66"/>
      <c r="D37" s="75" t="str">
        <f t="shared" si="5"/>
        <v/>
      </c>
      <c r="E37" s="67"/>
      <c r="F37" s="75" t="str">
        <f t="shared" si="4"/>
        <v/>
      </c>
      <c r="G37" s="75" t="str">
        <f t="shared" si="6"/>
        <v/>
      </c>
      <c r="H37" s="111"/>
    </row>
    <row r="38" spans="1:11" x14ac:dyDescent="0.25">
      <c r="A38" s="10">
        <v>8</v>
      </c>
      <c r="B38" s="92"/>
      <c r="C38" s="66"/>
      <c r="D38" s="75" t="str">
        <f t="shared" si="5"/>
        <v/>
      </c>
      <c r="E38" s="67"/>
      <c r="F38" s="75" t="str">
        <f t="shared" si="4"/>
        <v/>
      </c>
      <c r="G38" s="75" t="str">
        <f t="shared" si="6"/>
        <v/>
      </c>
      <c r="H38" s="111"/>
    </row>
    <row r="39" spans="1:11" x14ac:dyDescent="0.25">
      <c r="A39" s="10">
        <v>9</v>
      </c>
      <c r="B39" s="92"/>
      <c r="C39" s="66"/>
      <c r="D39" s="75" t="str">
        <f t="shared" si="5"/>
        <v/>
      </c>
      <c r="E39" s="67"/>
      <c r="F39" s="75" t="str">
        <f t="shared" si="4"/>
        <v/>
      </c>
      <c r="G39" s="75" t="str">
        <f t="shared" si="6"/>
        <v/>
      </c>
      <c r="H39" s="111"/>
    </row>
    <row r="40" spans="1:11" x14ac:dyDescent="0.25">
      <c r="A40" s="10">
        <v>10</v>
      </c>
      <c r="B40" s="92"/>
      <c r="C40" s="66"/>
      <c r="D40" s="75" t="str">
        <f t="shared" si="5"/>
        <v/>
      </c>
      <c r="E40" s="67"/>
      <c r="F40" s="75" t="str">
        <f t="shared" si="4"/>
        <v/>
      </c>
      <c r="G40" s="75" t="str">
        <f t="shared" si="6"/>
        <v/>
      </c>
      <c r="H40" s="111"/>
    </row>
    <row r="41" spans="1:11" x14ac:dyDescent="0.25">
      <c r="A41" s="10">
        <v>11</v>
      </c>
      <c r="B41" s="92"/>
      <c r="C41" s="66"/>
      <c r="D41" s="75" t="str">
        <f t="shared" si="5"/>
        <v/>
      </c>
      <c r="E41" s="67"/>
      <c r="F41" s="75" t="str">
        <f t="shared" si="4"/>
        <v/>
      </c>
      <c r="G41" s="75" t="str">
        <f t="shared" si="6"/>
        <v/>
      </c>
      <c r="H41" s="111"/>
    </row>
    <row r="42" spans="1:11" x14ac:dyDescent="0.25">
      <c r="A42" s="10">
        <v>12</v>
      </c>
      <c r="B42" s="92"/>
      <c r="C42" s="66"/>
      <c r="D42" s="75" t="str">
        <f t="shared" si="5"/>
        <v/>
      </c>
      <c r="E42" s="67"/>
      <c r="F42" s="75" t="str">
        <f t="shared" si="4"/>
        <v/>
      </c>
      <c r="G42" s="75" t="str">
        <f t="shared" si="6"/>
        <v/>
      </c>
      <c r="H42" s="111"/>
    </row>
    <row r="43" spans="1:11" x14ac:dyDescent="0.25">
      <c r="A43" s="10">
        <v>13</v>
      </c>
      <c r="B43" s="92"/>
      <c r="C43" s="66"/>
      <c r="D43" s="75" t="str">
        <f t="shared" si="5"/>
        <v/>
      </c>
      <c r="E43" s="67"/>
      <c r="F43" s="75" t="str">
        <f t="shared" si="4"/>
        <v/>
      </c>
      <c r="G43" s="75" t="str">
        <f t="shared" si="6"/>
        <v/>
      </c>
      <c r="H43" s="111"/>
    </row>
    <row r="44" spans="1:11" x14ac:dyDescent="0.25">
      <c r="A44" s="10">
        <v>14</v>
      </c>
      <c r="B44" s="92"/>
      <c r="C44" s="66"/>
      <c r="D44" s="75" t="str">
        <f t="shared" si="5"/>
        <v/>
      </c>
      <c r="E44" s="67"/>
      <c r="F44" s="75" t="str">
        <f t="shared" si="4"/>
        <v/>
      </c>
      <c r="G44" s="75" t="str">
        <f t="shared" si="6"/>
        <v/>
      </c>
      <c r="H44" s="111"/>
    </row>
    <row r="45" spans="1:11" x14ac:dyDescent="0.25">
      <c r="A45" s="10">
        <v>15</v>
      </c>
      <c r="B45" s="92"/>
      <c r="C45" s="66"/>
      <c r="D45" s="75" t="str">
        <f t="shared" si="5"/>
        <v/>
      </c>
      <c r="E45" s="67"/>
      <c r="F45" s="75" t="str">
        <f t="shared" si="4"/>
        <v/>
      </c>
      <c r="G45" s="75" t="str">
        <f t="shared" si="6"/>
        <v/>
      </c>
      <c r="H45" s="111"/>
      <c r="J45" t="s">
        <v>67</v>
      </c>
    </row>
    <row r="46" spans="1:11" x14ac:dyDescent="0.25">
      <c r="A46" s="10">
        <v>16</v>
      </c>
      <c r="B46" s="92"/>
      <c r="C46" s="66"/>
      <c r="D46" s="75" t="str">
        <f t="shared" si="5"/>
        <v/>
      </c>
      <c r="E46" s="67"/>
      <c r="F46" s="75" t="str">
        <f t="shared" si="4"/>
        <v/>
      </c>
      <c r="G46" s="75" t="str">
        <f t="shared" si="6"/>
        <v/>
      </c>
      <c r="H46" s="111"/>
      <c r="K46" t="e">
        <f ca="1">СУММАПРОПИСЬЮ(J45)</f>
        <v>#NAME?</v>
      </c>
    </row>
    <row r="47" spans="1:11" x14ac:dyDescent="0.25">
      <c r="A47" s="10">
        <v>17</v>
      </c>
      <c r="B47" s="92"/>
      <c r="C47" s="66"/>
      <c r="D47" s="75" t="str">
        <f t="shared" si="5"/>
        <v/>
      </c>
      <c r="E47" s="67"/>
      <c r="F47" s="75" t="str">
        <f t="shared" si="4"/>
        <v/>
      </c>
      <c r="G47" s="75" t="str">
        <f t="shared" si="6"/>
        <v/>
      </c>
      <c r="H47" s="111"/>
      <c r="K47" t="e">
        <f ca="1">СУММАПРОПИСЬЮ(J45)</f>
        <v>#NAME?</v>
      </c>
    </row>
    <row r="48" spans="1:11" x14ac:dyDescent="0.25">
      <c r="A48" s="10">
        <v>18</v>
      </c>
      <c r="B48" s="92"/>
      <c r="C48" s="66"/>
      <c r="D48" s="75" t="str">
        <f t="shared" si="5"/>
        <v/>
      </c>
      <c r="E48" s="67"/>
      <c r="F48" s="75" t="str">
        <f t="shared" si="4"/>
        <v/>
      </c>
      <c r="G48" s="75" t="str">
        <f t="shared" si="6"/>
        <v/>
      </c>
      <c r="H48" s="111"/>
    </row>
    <row r="49" spans="1:10" s="18" customFormat="1" x14ac:dyDescent="0.25">
      <c r="A49" s="10">
        <v>19</v>
      </c>
      <c r="B49" s="92"/>
      <c r="C49" s="66"/>
      <c r="D49" s="75" t="str">
        <f t="shared" si="5"/>
        <v/>
      </c>
      <c r="E49" s="67"/>
      <c r="F49" s="75" t="str">
        <f t="shared" si="4"/>
        <v/>
      </c>
      <c r="G49" s="75" t="str">
        <f t="shared" si="6"/>
        <v/>
      </c>
      <c r="H49" s="111"/>
    </row>
    <row r="50" spans="1:10" s="18" customFormat="1" ht="15.75" thickBot="1" x14ac:dyDescent="0.3">
      <c r="A50" s="17">
        <v>20</v>
      </c>
      <c r="B50" s="93"/>
      <c r="C50" s="69"/>
      <c r="D50" s="75" t="str">
        <f t="shared" si="5"/>
        <v/>
      </c>
      <c r="E50" s="68"/>
      <c r="F50" s="75" t="str">
        <f t="shared" si="4"/>
        <v/>
      </c>
      <c r="G50" s="75" t="str">
        <f t="shared" si="6"/>
        <v/>
      </c>
      <c r="H50" s="148"/>
    </row>
    <row r="51" spans="1:10" s="25" customFormat="1" ht="23.25" customHeight="1" thickBot="1" x14ac:dyDescent="0.3">
      <c r="A51" s="119" t="s">
        <v>101</v>
      </c>
      <c r="B51" s="120"/>
      <c r="C51" s="120"/>
      <c r="D51" s="120"/>
      <c r="E51" s="120"/>
      <c r="F51" s="120"/>
      <c r="G51" s="120"/>
      <c r="H51" s="121"/>
    </row>
    <row r="52" spans="1:10" s="8" customFormat="1" x14ac:dyDescent="0.25">
      <c r="A52" s="22" t="s">
        <v>4</v>
      </c>
      <c r="B52" s="60" t="s">
        <v>17</v>
      </c>
      <c r="C52" s="56" t="s">
        <v>18</v>
      </c>
      <c r="D52" s="56" t="s">
        <v>7</v>
      </c>
      <c r="E52" s="56" t="s">
        <v>8</v>
      </c>
      <c r="F52" s="4" t="s">
        <v>24</v>
      </c>
      <c r="G52" s="4" t="s">
        <v>9</v>
      </c>
      <c r="H52" s="20" t="s">
        <v>2</v>
      </c>
      <c r="I52" s="58"/>
      <c r="J52" s="58"/>
    </row>
    <row r="53" spans="1:10" s="18" customFormat="1" ht="15.75" customHeight="1" x14ac:dyDescent="0.25">
      <c r="A53" s="16">
        <v>1</v>
      </c>
      <c r="B53" s="92"/>
      <c r="C53" s="66"/>
      <c r="D53" s="75" t="str">
        <f t="shared" ref="D53:D62" si="7">IFERROR(VLOOKUP(C53,Монографии,2,FALSE),"")</f>
        <v/>
      </c>
      <c r="E53" s="67"/>
      <c r="F53" s="76" t="str">
        <f>IFERROR(VLOOKUP(E53,Баллы3,2,FALSE),"")</f>
        <v/>
      </c>
      <c r="G53" s="76" t="str">
        <f>IFERROR((D53*F53),"")</f>
        <v/>
      </c>
      <c r="H53" s="157">
        <f>SUM(G53:G62)</f>
        <v>0</v>
      </c>
    </row>
    <row r="54" spans="1:10" s="18" customFormat="1" ht="15.75" customHeight="1" x14ac:dyDescent="0.25">
      <c r="A54" s="16">
        <v>2</v>
      </c>
      <c r="B54" s="92"/>
      <c r="C54" s="66"/>
      <c r="D54" s="75" t="str">
        <f t="shared" si="7"/>
        <v/>
      </c>
      <c r="E54" s="67"/>
      <c r="F54" s="76" t="str">
        <f t="shared" ref="F54:F62" si="8">IFERROR(VLOOKUP(E54,Баллы3,2,FALSE),"")</f>
        <v/>
      </c>
      <c r="G54" s="76" t="str">
        <f t="shared" ref="G54:G62" si="9">IFERROR((D54*F54),"")</f>
        <v/>
      </c>
      <c r="H54" s="158"/>
    </row>
    <row r="55" spans="1:10" s="18" customFormat="1" ht="15.75" customHeight="1" x14ac:dyDescent="0.25">
      <c r="A55" s="16">
        <v>3</v>
      </c>
      <c r="B55" s="92"/>
      <c r="C55" s="66"/>
      <c r="D55" s="75" t="str">
        <f t="shared" si="7"/>
        <v/>
      </c>
      <c r="E55" s="67"/>
      <c r="F55" s="76" t="str">
        <f t="shared" si="8"/>
        <v/>
      </c>
      <c r="G55" s="76" t="str">
        <f t="shared" si="9"/>
        <v/>
      </c>
      <c r="H55" s="158"/>
    </row>
    <row r="56" spans="1:10" s="18" customFormat="1" ht="15.75" customHeight="1" x14ac:dyDescent="0.25">
      <c r="A56" s="16">
        <v>4</v>
      </c>
      <c r="B56" s="92"/>
      <c r="C56" s="66"/>
      <c r="D56" s="75" t="str">
        <f t="shared" si="7"/>
        <v/>
      </c>
      <c r="E56" s="67"/>
      <c r="F56" s="76" t="str">
        <f t="shared" si="8"/>
        <v/>
      </c>
      <c r="G56" s="76" t="str">
        <f t="shared" si="9"/>
        <v/>
      </c>
      <c r="H56" s="158"/>
    </row>
    <row r="57" spans="1:10" s="18" customFormat="1" ht="15.75" customHeight="1" x14ac:dyDescent="0.25">
      <c r="A57" s="16">
        <v>5</v>
      </c>
      <c r="B57" s="92"/>
      <c r="C57" s="66"/>
      <c r="D57" s="75" t="str">
        <f t="shared" si="7"/>
        <v/>
      </c>
      <c r="E57" s="67"/>
      <c r="F57" s="76" t="str">
        <f t="shared" si="8"/>
        <v/>
      </c>
      <c r="G57" s="76" t="str">
        <f t="shared" si="9"/>
        <v/>
      </c>
      <c r="H57" s="158"/>
    </row>
    <row r="58" spans="1:10" s="18" customFormat="1" ht="15.75" customHeight="1" x14ac:dyDescent="0.25">
      <c r="A58" s="16">
        <v>6</v>
      </c>
      <c r="B58" s="92"/>
      <c r="C58" s="66"/>
      <c r="D58" s="75" t="str">
        <f t="shared" si="7"/>
        <v/>
      </c>
      <c r="E58" s="67"/>
      <c r="F58" s="76" t="str">
        <f t="shared" si="8"/>
        <v/>
      </c>
      <c r="G58" s="76" t="str">
        <f t="shared" si="9"/>
        <v/>
      </c>
      <c r="H58" s="158"/>
    </row>
    <row r="59" spans="1:10" s="18" customFormat="1" ht="15.75" customHeight="1" x14ac:dyDescent="0.25">
      <c r="A59" s="16">
        <v>7</v>
      </c>
      <c r="B59" s="92"/>
      <c r="C59" s="66"/>
      <c r="D59" s="75" t="str">
        <f t="shared" si="7"/>
        <v/>
      </c>
      <c r="E59" s="67"/>
      <c r="F59" s="76" t="str">
        <f t="shared" si="8"/>
        <v/>
      </c>
      <c r="G59" s="76" t="str">
        <f t="shared" si="9"/>
        <v/>
      </c>
      <c r="H59" s="158"/>
    </row>
    <row r="60" spans="1:10" s="18" customFormat="1" ht="15.75" customHeight="1" x14ac:dyDescent="0.25">
      <c r="A60" s="16">
        <v>8</v>
      </c>
      <c r="B60" s="92"/>
      <c r="C60" s="66"/>
      <c r="D60" s="75" t="str">
        <f t="shared" si="7"/>
        <v/>
      </c>
      <c r="E60" s="67"/>
      <c r="F60" s="76" t="str">
        <f t="shared" si="8"/>
        <v/>
      </c>
      <c r="G60" s="76" t="str">
        <f t="shared" si="9"/>
        <v/>
      </c>
      <c r="H60" s="158"/>
    </row>
    <row r="61" spans="1:10" s="18" customFormat="1" ht="15.75" customHeight="1" x14ac:dyDescent="0.25">
      <c r="A61" s="16">
        <v>9</v>
      </c>
      <c r="B61" s="92"/>
      <c r="C61" s="66"/>
      <c r="D61" s="75" t="str">
        <f t="shared" si="7"/>
        <v/>
      </c>
      <c r="E61" s="67"/>
      <c r="F61" s="76" t="str">
        <f t="shared" si="8"/>
        <v/>
      </c>
      <c r="G61" s="76" t="str">
        <f t="shared" si="9"/>
        <v/>
      </c>
      <c r="H61" s="158"/>
    </row>
    <row r="62" spans="1:10" s="18" customFormat="1" ht="15.75" customHeight="1" thickBot="1" x14ac:dyDescent="0.3">
      <c r="A62" s="17">
        <v>10</v>
      </c>
      <c r="B62" s="93"/>
      <c r="C62" s="69"/>
      <c r="D62" s="75" t="str">
        <f t="shared" si="7"/>
        <v/>
      </c>
      <c r="E62" s="68"/>
      <c r="F62" s="76" t="str">
        <f t="shared" si="8"/>
        <v/>
      </c>
      <c r="G62" s="76" t="str">
        <f t="shared" si="9"/>
        <v/>
      </c>
      <c r="H62" s="159"/>
    </row>
    <row r="63" spans="1:10" s="25" customFormat="1" ht="23.25" customHeight="1" thickBot="1" x14ac:dyDescent="0.3">
      <c r="A63" s="122" t="s">
        <v>102</v>
      </c>
      <c r="B63" s="123"/>
      <c r="C63" s="123"/>
      <c r="D63" s="123"/>
      <c r="E63" s="123"/>
      <c r="F63" s="123"/>
      <c r="G63" s="123"/>
      <c r="H63" s="124"/>
      <c r="J63" s="19"/>
    </row>
    <row r="64" spans="1:10" s="8" customFormat="1" ht="32.25" customHeight="1" x14ac:dyDescent="0.25">
      <c r="A64" s="42" t="s">
        <v>4</v>
      </c>
      <c r="B64" s="143" t="s">
        <v>21</v>
      </c>
      <c r="C64" s="144"/>
      <c r="D64" s="144"/>
      <c r="E64" s="144"/>
      <c r="F64" s="132" t="s">
        <v>9</v>
      </c>
      <c r="G64" s="133"/>
      <c r="H64" s="57" t="s">
        <v>2</v>
      </c>
      <c r="I64" s="58"/>
      <c r="J64" s="5"/>
    </row>
    <row r="65" spans="1:13" s="18" customFormat="1" ht="15.75" customHeight="1" x14ac:dyDescent="0.25">
      <c r="A65" s="43">
        <v>1</v>
      </c>
      <c r="B65" s="101"/>
      <c r="C65" s="102"/>
      <c r="D65" s="102"/>
      <c r="E65" s="103"/>
      <c r="F65" s="107" t="str">
        <f>IF(B65="","",50)</f>
        <v/>
      </c>
      <c r="G65" s="108"/>
      <c r="H65" s="110">
        <f>SUM(F65:G74)</f>
        <v>0</v>
      </c>
    </row>
    <row r="66" spans="1:13" s="18" customFormat="1" ht="15.75" customHeight="1" x14ac:dyDescent="0.25">
      <c r="A66" s="43">
        <v>2</v>
      </c>
      <c r="B66" s="104"/>
      <c r="C66" s="105"/>
      <c r="D66" s="105"/>
      <c r="E66" s="106"/>
      <c r="F66" s="107" t="str">
        <f t="shared" ref="F66:F74" si="10">IF(B66="","",50)</f>
        <v/>
      </c>
      <c r="G66" s="108"/>
      <c r="H66" s="111"/>
    </row>
    <row r="67" spans="1:13" s="18" customFormat="1" ht="15.75" customHeight="1" x14ac:dyDescent="0.25">
      <c r="A67" s="43">
        <v>3</v>
      </c>
      <c r="B67" s="104"/>
      <c r="C67" s="105"/>
      <c r="D67" s="105"/>
      <c r="E67" s="106"/>
      <c r="F67" s="107" t="str">
        <f t="shared" si="10"/>
        <v/>
      </c>
      <c r="G67" s="108"/>
      <c r="H67" s="111"/>
    </row>
    <row r="68" spans="1:13" s="18" customFormat="1" ht="15.75" customHeight="1" x14ac:dyDescent="0.25">
      <c r="A68" s="43">
        <v>4</v>
      </c>
      <c r="B68" s="104"/>
      <c r="C68" s="105"/>
      <c r="D68" s="105"/>
      <c r="E68" s="106"/>
      <c r="F68" s="107" t="str">
        <f t="shared" si="10"/>
        <v/>
      </c>
      <c r="G68" s="108"/>
      <c r="H68" s="111"/>
    </row>
    <row r="69" spans="1:13" s="18" customFormat="1" ht="15.75" customHeight="1" x14ac:dyDescent="0.25">
      <c r="A69" s="43">
        <v>5</v>
      </c>
      <c r="B69" s="104"/>
      <c r="C69" s="105"/>
      <c r="D69" s="105"/>
      <c r="E69" s="106"/>
      <c r="F69" s="107" t="str">
        <f t="shared" si="10"/>
        <v/>
      </c>
      <c r="G69" s="108"/>
      <c r="H69" s="111"/>
    </row>
    <row r="70" spans="1:13" s="18" customFormat="1" ht="15.75" customHeight="1" x14ac:dyDescent="0.25">
      <c r="A70" s="43">
        <v>6</v>
      </c>
      <c r="B70" s="104"/>
      <c r="C70" s="105"/>
      <c r="D70" s="105"/>
      <c r="E70" s="106"/>
      <c r="F70" s="107" t="str">
        <f t="shared" si="10"/>
        <v/>
      </c>
      <c r="G70" s="108"/>
      <c r="H70" s="111"/>
    </row>
    <row r="71" spans="1:13" s="18" customFormat="1" ht="15.75" customHeight="1" x14ac:dyDescent="0.25">
      <c r="A71" s="43">
        <v>7</v>
      </c>
      <c r="B71" s="104"/>
      <c r="C71" s="105"/>
      <c r="D71" s="105"/>
      <c r="E71" s="106"/>
      <c r="F71" s="107" t="str">
        <f t="shared" si="10"/>
        <v/>
      </c>
      <c r="G71" s="108"/>
      <c r="H71" s="111"/>
    </row>
    <row r="72" spans="1:13" s="18" customFormat="1" ht="15.75" customHeight="1" x14ac:dyDescent="0.25">
      <c r="A72" s="43">
        <v>8</v>
      </c>
      <c r="B72" s="104"/>
      <c r="C72" s="105"/>
      <c r="D72" s="105"/>
      <c r="E72" s="106"/>
      <c r="F72" s="107" t="str">
        <f t="shared" si="10"/>
        <v/>
      </c>
      <c r="G72" s="108"/>
      <c r="H72" s="111"/>
    </row>
    <row r="73" spans="1:13" s="18" customFormat="1" ht="15.75" customHeight="1" x14ac:dyDescent="0.25">
      <c r="A73" s="43">
        <v>9</v>
      </c>
      <c r="B73" s="104"/>
      <c r="C73" s="105"/>
      <c r="D73" s="105"/>
      <c r="E73" s="106"/>
      <c r="F73" s="107" t="str">
        <f t="shared" si="10"/>
        <v/>
      </c>
      <c r="G73" s="108"/>
      <c r="H73" s="111"/>
    </row>
    <row r="74" spans="1:13" s="18" customFormat="1" ht="15.75" customHeight="1" thickBot="1" x14ac:dyDescent="0.3">
      <c r="A74" s="44">
        <v>10</v>
      </c>
      <c r="B74" s="98"/>
      <c r="C74" s="99"/>
      <c r="D74" s="99"/>
      <c r="E74" s="100"/>
      <c r="F74" s="107" t="str">
        <f t="shared" si="10"/>
        <v/>
      </c>
      <c r="G74" s="108"/>
      <c r="H74" s="148"/>
    </row>
    <row r="75" spans="1:13" s="25" customFormat="1" ht="23.25" customHeight="1" thickBot="1" x14ac:dyDescent="0.3">
      <c r="A75" s="113" t="s">
        <v>68</v>
      </c>
      <c r="B75" s="114"/>
      <c r="C75" s="114"/>
      <c r="D75" s="114"/>
      <c r="E75" s="114"/>
      <c r="F75" s="114"/>
      <c r="G75" s="114"/>
      <c r="H75" s="115"/>
    </row>
    <row r="76" spans="1:13" s="8" customFormat="1" x14ac:dyDescent="0.25">
      <c r="A76" s="22" t="s">
        <v>4</v>
      </c>
      <c r="B76" s="60" t="s">
        <v>22</v>
      </c>
      <c r="C76" s="4" t="s">
        <v>23</v>
      </c>
      <c r="D76" s="4" t="s">
        <v>7</v>
      </c>
      <c r="E76" s="4" t="s">
        <v>103</v>
      </c>
      <c r="F76" s="4" t="s">
        <v>24</v>
      </c>
      <c r="G76" s="4" t="s">
        <v>9</v>
      </c>
      <c r="H76" s="23" t="s">
        <v>2</v>
      </c>
      <c r="I76" s="58"/>
      <c r="J76" s="11" t="s">
        <v>69</v>
      </c>
      <c r="K76"/>
      <c r="L76" s="58"/>
      <c r="M76" s="58"/>
    </row>
    <row r="77" spans="1:13" s="18" customFormat="1" ht="15.75" customHeight="1" x14ac:dyDescent="0.25">
      <c r="A77" s="16">
        <v>1</v>
      </c>
      <c r="B77" s="92"/>
      <c r="C77" s="66"/>
      <c r="D77" s="75" t="str">
        <f t="shared" ref="D77:D91" si="11">IFERROR(VLOOKUP(C77,Группа3,2,FALSE),"")</f>
        <v/>
      </c>
      <c r="E77" s="67"/>
      <c r="F77" s="75" t="str">
        <f>IFERROR(VLOOKUP(E77,милионн,2,FALSE),"")</f>
        <v/>
      </c>
      <c r="G77" s="75" t="str">
        <f>IFERROR((D77*F77),"")</f>
        <v/>
      </c>
      <c r="H77" s="110">
        <f>SUM(G77:G91)</f>
        <v>0</v>
      </c>
      <c r="J77" t="s">
        <v>25</v>
      </c>
      <c r="K77">
        <v>100</v>
      </c>
    </row>
    <row r="78" spans="1:13" s="18" customFormat="1" ht="15.75" customHeight="1" x14ac:dyDescent="0.25">
      <c r="A78" s="16">
        <v>2</v>
      </c>
      <c r="B78" s="92"/>
      <c r="C78" s="66"/>
      <c r="D78" s="75" t="str">
        <f t="shared" si="11"/>
        <v/>
      </c>
      <c r="E78" s="67"/>
      <c r="F78" s="75" t="str">
        <f t="shared" ref="F78:F91" si="12">IFERROR(VLOOKUP(E78,милионн,2,FALSE),"")</f>
        <v/>
      </c>
      <c r="G78" s="75" t="str">
        <f t="shared" ref="G78:G91" si="13">IFERROR((D78*F78),"")</f>
        <v/>
      </c>
      <c r="H78" s="111"/>
      <c r="J78" s="13" t="s">
        <v>70</v>
      </c>
      <c r="K78" s="13">
        <v>100</v>
      </c>
    </row>
    <row r="79" spans="1:13" s="18" customFormat="1" ht="15.75" customHeight="1" x14ac:dyDescent="0.25">
      <c r="A79" s="16">
        <v>3</v>
      </c>
      <c r="B79" s="92"/>
      <c r="C79" s="66"/>
      <c r="D79" s="75" t="str">
        <f t="shared" si="11"/>
        <v/>
      </c>
      <c r="E79" s="67"/>
      <c r="F79" s="75" t="str">
        <f t="shared" si="12"/>
        <v/>
      </c>
      <c r="G79" s="75" t="str">
        <f t="shared" si="13"/>
        <v/>
      </c>
      <c r="H79" s="111"/>
      <c r="J79" t="s">
        <v>26</v>
      </c>
      <c r="K79">
        <v>30</v>
      </c>
      <c r="M79" s="49" t="s">
        <v>71</v>
      </c>
    </row>
    <row r="80" spans="1:13" s="18" customFormat="1" ht="15.75" customHeight="1" x14ac:dyDescent="0.25">
      <c r="A80" s="16">
        <v>4</v>
      </c>
      <c r="B80" s="92"/>
      <c r="C80" s="66"/>
      <c r="D80" s="75" t="str">
        <f t="shared" si="11"/>
        <v/>
      </c>
      <c r="E80" s="67"/>
      <c r="F80" s="75" t="str">
        <f t="shared" si="12"/>
        <v/>
      </c>
      <c r="G80" s="75" t="str">
        <f t="shared" si="13"/>
        <v/>
      </c>
      <c r="H80" s="111"/>
      <c r="J80" s="14">
        <v>1</v>
      </c>
      <c r="K80">
        <v>0.5</v>
      </c>
    </row>
    <row r="81" spans="1:14" s="18" customFormat="1" ht="15.75" customHeight="1" x14ac:dyDescent="0.25">
      <c r="A81" s="16">
        <v>5</v>
      </c>
      <c r="B81" s="92"/>
      <c r="C81" s="66"/>
      <c r="D81" s="75" t="str">
        <f t="shared" si="11"/>
        <v/>
      </c>
      <c r="E81" s="67"/>
      <c r="F81" s="75" t="str">
        <f t="shared" si="12"/>
        <v/>
      </c>
      <c r="G81" s="75" t="str">
        <f t="shared" si="13"/>
        <v/>
      </c>
      <c r="H81" s="111"/>
      <c r="J81" s="14">
        <v>2</v>
      </c>
      <c r="K81">
        <v>1</v>
      </c>
    </row>
    <row r="82" spans="1:14" s="18" customFormat="1" ht="15.75" customHeight="1" x14ac:dyDescent="0.25">
      <c r="A82" s="16">
        <v>6</v>
      </c>
      <c r="B82" s="92"/>
      <c r="C82" s="66"/>
      <c r="D82" s="75" t="str">
        <f t="shared" si="11"/>
        <v/>
      </c>
      <c r="E82" s="67"/>
      <c r="F82" s="75" t="str">
        <f t="shared" si="12"/>
        <v/>
      </c>
      <c r="G82" s="75" t="str">
        <f t="shared" si="13"/>
        <v/>
      </c>
      <c r="H82" s="111"/>
      <c r="J82" s="14">
        <v>3</v>
      </c>
      <c r="K82">
        <v>1.5</v>
      </c>
    </row>
    <row r="83" spans="1:14" s="18" customFormat="1" ht="15.75" customHeight="1" x14ac:dyDescent="0.25">
      <c r="A83" s="16">
        <v>7</v>
      </c>
      <c r="B83" s="92"/>
      <c r="C83" s="66"/>
      <c r="D83" s="75" t="str">
        <f t="shared" si="11"/>
        <v/>
      </c>
      <c r="E83" s="67"/>
      <c r="F83" s="75" t="str">
        <f t="shared" si="12"/>
        <v/>
      </c>
      <c r="G83" s="75" t="str">
        <f t="shared" si="13"/>
        <v/>
      </c>
      <c r="H83" s="111"/>
      <c r="J83" s="14">
        <v>4</v>
      </c>
      <c r="K83">
        <v>1.5</v>
      </c>
    </row>
    <row r="84" spans="1:14" s="18" customFormat="1" ht="15.75" customHeight="1" x14ac:dyDescent="0.25">
      <c r="A84" s="16">
        <v>8</v>
      </c>
      <c r="B84" s="92"/>
      <c r="C84" s="66"/>
      <c r="D84" s="75" t="str">
        <f t="shared" si="11"/>
        <v/>
      </c>
      <c r="E84" s="67"/>
      <c r="F84" s="75" t="str">
        <f t="shared" si="12"/>
        <v/>
      </c>
      <c r="G84" s="75" t="str">
        <f t="shared" si="13"/>
        <v/>
      </c>
      <c r="H84" s="111"/>
      <c r="J84" s="14">
        <v>5</v>
      </c>
      <c r="K84">
        <v>1.5</v>
      </c>
    </row>
    <row r="85" spans="1:14" s="18" customFormat="1" ht="15.75" customHeight="1" x14ac:dyDescent="0.25">
      <c r="A85" s="16">
        <v>9</v>
      </c>
      <c r="B85" s="92"/>
      <c r="C85" s="66"/>
      <c r="D85" s="75" t="str">
        <f t="shared" si="11"/>
        <v/>
      </c>
      <c r="E85" s="67"/>
      <c r="F85" s="75" t="str">
        <f t="shared" si="12"/>
        <v/>
      </c>
      <c r="G85" s="75" t="str">
        <f t="shared" si="13"/>
        <v/>
      </c>
      <c r="H85" s="111"/>
      <c r="J85" s="14">
        <v>6</v>
      </c>
      <c r="K85">
        <v>1.5</v>
      </c>
    </row>
    <row r="86" spans="1:14" s="18" customFormat="1" ht="15.75" customHeight="1" x14ac:dyDescent="0.25">
      <c r="A86" s="16">
        <v>10</v>
      </c>
      <c r="B86" s="92"/>
      <c r="C86" s="66"/>
      <c r="D86" s="75" t="str">
        <f t="shared" si="11"/>
        <v/>
      </c>
      <c r="E86" s="67"/>
      <c r="F86" s="75" t="str">
        <f t="shared" si="12"/>
        <v/>
      </c>
      <c r="G86" s="75" t="str">
        <f t="shared" si="13"/>
        <v/>
      </c>
      <c r="H86" s="111"/>
      <c r="J86" s="14">
        <v>7</v>
      </c>
      <c r="K86">
        <v>1.5</v>
      </c>
    </row>
    <row r="87" spans="1:14" s="18" customFormat="1" ht="15.75" customHeight="1" x14ac:dyDescent="0.25">
      <c r="A87" s="16">
        <v>11</v>
      </c>
      <c r="B87" s="92"/>
      <c r="C87" s="66"/>
      <c r="D87" s="75" t="str">
        <f t="shared" si="11"/>
        <v/>
      </c>
      <c r="E87" s="67"/>
      <c r="F87" s="75" t="str">
        <f t="shared" si="12"/>
        <v/>
      </c>
      <c r="G87" s="75" t="str">
        <f t="shared" si="13"/>
        <v/>
      </c>
      <c r="H87" s="111"/>
      <c r="J87" s="14">
        <v>8</v>
      </c>
      <c r="K87">
        <v>1.5</v>
      </c>
    </row>
    <row r="88" spans="1:14" s="18" customFormat="1" ht="15.75" customHeight="1" x14ac:dyDescent="0.25">
      <c r="A88" s="16">
        <v>12</v>
      </c>
      <c r="B88" s="92"/>
      <c r="C88" s="66"/>
      <c r="D88" s="75" t="str">
        <f t="shared" si="11"/>
        <v/>
      </c>
      <c r="E88" s="67"/>
      <c r="F88" s="75" t="str">
        <f t="shared" si="12"/>
        <v/>
      </c>
      <c r="G88" s="75" t="str">
        <f t="shared" si="13"/>
        <v/>
      </c>
      <c r="H88" s="111"/>
      <c r="J88" s="14">
        <v>9</v>
      </c>
      <c r="K88">
        <v>1.5</v>
      </c>
    </row>
    <row r="89" spans="1:14" s="18" customFormat="1" ht="15.75" customHeight="1" x14ac:dyDescent="0.25">
      <c r="A89" s="16">
        <v>13</v>
      </c>
      <c r="B89" s="92"/>
      <c r="C89" s="66"/>
      <c r="D89" s="75" t="str">
        <f t="shared" si="11"/>
        <v/>
      </c>
      <c r="E89" s="67"/>
      <c r="F89" s="75" t="str">
        <f t="shared" si="12"/>
        <v/>
      </c>
      <c r="G89" s="75" t="str">
        <f t="shared" si="13"/>
        <v/>
      </c>
      <c r="H89" s="111"/>
      <c r="J89" s="14">
        <v>10</v>
      </c>
      <c r="K89">
        <v>1.5</v>
      </c>
    </row>
    <row r="90" spans="1:14" s="18" customFormat="1" ht="15.75" customHeight="1" x14ac:dyDescent="0.25">
      <c r="A90" s="16">
        <v>14</v>
      </c>
      <c r="B90" s="92"/>
      <c r="C90" s="66"/>
      <c r="D90" s="75" t="str">
        <f t="shared" si="11"/>
        <v/>
      </c>
      <c r="E90" s="67"/>
      <c r="F90" s="75" t="str">
        <f t="shared" si="12"/>
        <v/>
      </c>
      <c r="G90" s="75" t="str">
        <f t="shared" si="13"/>
        <v/>
      </c>
      <c r="H90" s="111"/>
    </row>
    <row r="91" spans="1:14" s="18" customFormat="1" ht="15.75" customHeight="1" thickBot="1" x14ac:dyDescent="0.3">
      <c r="A91" s="17">
        <v>15</v>
      </c>
      <c r="B91" s="93"/>
      <c r="C91" s="69"/>
      <c r="D91" s="75" t="str">
        <f t="shared" si="11"/>
        <v/>
      </c>
      <c r="E91" s="68"/>
      <c r="F91" s="75" t="str">
        <f t="shared" si="12"/>
        <v/>
      </c>
      <c r="G91" s="75" t="str">
        <f t="shared" si="13"/>
        <v/>
      </c>
      <c r="H91" s="148"/>
    </row>
    <row r="92" spans="1:14" s="50" customFormat="1" ht="23.25" customHeight="1" thickBot="1" x14ac:dyDescent="0.3">
      <c r="A92" s="125" t="s">
        <v>104</v>
      </c>
      <c r="B92" s="126"/>
      <c r="C92" s="126"/>
      <c r="D92" s="126"/>
      <c r="E92" s="126"/>
      <c r="F92" s="126"/>
      <c r="G92" s="126"/>
      <c r="H92" s="127"/>
    </row>
    <row r="93" spans="1:14" s="52" customFormat="1" ht="19.5" customHeight="1" x14ac:dyDescent="0.25">
      <c r="A93" s="42" t="s">
        <v>4</v>
      </c>
      <c r="B93" s="64" t="s">
        <v>27</v>
      </c>
      <c r="C93" s="134" t="s">
        <v>28</v>
      </c>
      <c r="D93" s="135"/>
      <c r="E93" s="132" t="s">
        <v>9</v>
      </c>
      <c r="F93" s="133"/>
      <c r="G93" s="133"/>
      <c r="H93" s="63" t="s">
        <v>2</v>
      </c>
      <c r="J93" s="53" t="s">
        <v>72</v>
      </c>
      <c r="K93" s="54"/>
    </row>
    <row r="94" spans="1:14" s="51" customFormat="1" ht="15.75" customHeight="1" x14ac:dyDescent="0.25">
      <c r="A94" s="43">
        <v>1</v>
      </c>
      <c r="B94" s="92"/>
      <c r="C94" s="136"/>
      <c r="D94" s="137"/>
      <c r="E94" s="107" t="str">
        <f t="shared" ref="E94:E103" si="14">IFERROR(VLOOKUP(C94,Группа4,2,FALSE),"")</f>
        <v/>
      </c>
      <c r="F94" s="109"/>
      <c r="G94" s="108"/>
      <c r="H94" s="110">
        <f>SUM(E94:G103)</f>
        <v>0</v>
      </c>
      <c r="J94" s="55" t="s">
        <v>29</v>
      </c>
      <c r="K94" s="54">
        <v>90</v>
      </c>
    </row>
    <row r="95" spans="1:14" s="51" customFormat="1" ht="15.75" customHeight="1" x14ac:dyDescent="0.25">
      <c r="A95" s="43">
        <v>2</v>
      </c>
      <c r="B95" s="92"/>
      <c r="C95" s="136"/>
      <c r="D95" s="137"/>
      <c r="E95" s="107" t="str">
        <f t="shared" si="14"/>
        <v/>
      </c>
      <c r="F95" s="109"/>
      <c r="G95" s="108"/>
      <c r="H95" s="111"/>
      <c r="J95" s="54" t="s">
        <v>73</v>
      </c>
      <c r="K95" s="54">
        <v>60</v>
      </c>
      <c r="L95" s="96" t="s">
        <v>74</v>
      </c>
      <c r="M95" s="97"/>
      <c r="N95" s="97"/>
    </row>
    <row r="96" spans="1:14" s="51" customFormat="1" ht="15.75" customHeight="1" x14ac:dyDescent="0.25">
      <c r="A96" s="43">
        <v>3</v>
      </c>
      <c r="B96" s="92"/>
      <c r="C96" s="136"/>
      <c r="D96" s="137"/>
      <c r="E96" s="107" t="str">
        <f t="shared" si="14"/>
        <v/>
      </c>
      <c r="F96" s="109"/>
      <c r="G96" s="108"/>
      <c r="H96" s="111"/>
      <c r="J96" s="54" t="s">
        <v>75</v>
      </c>
      <c r="K96" s="54">
        <v>30</v>
      </c>
      <c r="L96" s="96"/>
      <c r="M96" s="97"/>
      <c r="N96" s="97"/>
    </row>
    <row r="97" spans="1:14" s="51" customFormat="1" ht="15.75" customHeight="1" x14ac:dyDescent="0.25">
      <c r="A97" s="43">
        <v>4</v>
      </c>
      <c r="B97" s="92"/>
      <c r="C97" s="136"/>
      <c r="D97" s="137"/>
      <c r="E97" s="107" t="str">
        <f t="shared" si="14"/>
        <v/>
      </c>
      <c r="F97" s="109"/>
      <c r="G97" s="108"/>
      <c r="H97" s="111"/>
      <c r="J97" s="55" t="s">
        <v>31</v>
      </c>
      <c r="K97" s="54">
        <v>15</v>
      </c>
      <c r="L97" s="96"/>
      <c r="M97" s="97"/>
      <c r="N97" s="97"/>
    </row>
    <row r="98" spans="1:14" s="51" customFormat="1" ht="15.75" customHeight="1" x14ac:dyDescent="0.25">
      <c r="A98" s="43">
        <v>5</v>
      </c>
      <c r="B98" s="92"/>
      <c r="C98" s="136"/>
      <c r="D98" s="137"/>
      <c r="E98" s="107" t="str">
        <f t="shared" si="14"/>
        <v/>
      </c>
      <c r="F98" s="109"/>
      <c r="G98" s="108"/>
      <c r="H98" s="111"/>
    </row>
    <row r="99" spans="1:14" s="51" customFormat="1" ht="15.75" customHeight="1" x14ac:dyDescent="0.25">
      <c r="A99" s="43">
        <v>6</v>
      </c>
      <c r="B99" s="92"/>
      <c r="C99" s="136"/>
      <c r="D99" s="137"/>
      <c r="E99" s="107" t="str">
        <f t="shared" si="14"/>
        <v/>
      </c>
      <c r="F99" s="109"/>
      <c r="G99" s="108"/>
      <c r="H99" s="111"/>
    </row>
    <row r="100" spans="1:14" s="51" customFormat="1" ht="15.75" customHeight="1" x14ac:dyDescent="0.25">
      <c r="A100" s="43">
        <v>7</v>
      </c>
      <c r="B100" s="92"/>
      <c r="C100" s="136"/>
      <c r="D100" s="137"/>
      <c r="E100" s="107" t="str">
        <f t="shared" si="14"/>
        <v/>
      </c>
      <c r="F100" s="109"/>
      <c r="G100" s="108"/>
      <c r="H100" s="111"/>
    </row>
    <row r="101" spans="1:14" s="51" customFormat="1" ht="15.75" customHeight="1" x14ac:dyDescent="0.25">
      <c r="A101" s="43">
        <v>8</v>
      </c>
      <c r="B101" s="92"/>
      <c r="C101" s="136"/>
      <c r="D101" s="137"/>
      <c r="E101" s="107" t="str">
        <f t="shared" si="14"/>
        <v/>
      </c>
      <c r="F101" s="109"/>
      <c r="G101" s="108"/>
      <c r="H101" s="111"/>
    </row>
    <row r="102" spans="1:14" s="51" customFormat="1" ht="15.75" customHeight="1" x14ac:dyDescent="0.25">
      <c r="A102" s="43">
        <v>9</v>
      </c>
      <c r="B102" s="92"/>
      <c r="C102" s="136"/>
      <c r="D102" s="137"/>
      <c r="E102" s="107" t="str">
        <f t="shared" si="14"/>
        <v/>
      </c>
      <c r="F102" s="109"/>
      <c r="G102" s="108"/>
      <c r="H102" s="111"/>
    </row>
    <row r="103" spans="1:14" s="51" customFormat="1" ht="15.75" customHeight="1" thickBot="1" x14ac:dyDescent="0.3">
      <c r="A103" s="44">
        <v>10</v>
      </c>
      <c r="B103" s="93"/>
      <c r="C103" s="141"/>
      <c r="D103" s="142"/>
      <c r="E103" s="107" t="str">
        <f t="shared" si="14"/>
        <v/>
      </c>
      <c r="F103" s="109"/>
      <c r="G103" s="108"/>
      <c r="H103" s="148"/>
    </row>
    <row r="104" spans="1:14" s="50" customFormat="1" ht="23.25" customHeight="1" thickBot="1" x14ac:dyDescent="0.3">
      <c r="A104" s="125" t="s">
        <v>105</v>
      </c>
      <c r="B104" s="126"/>
      <c r="C104" s="126"/>
      <c r="D104" s="126"/>
      <c r="E104" s="126"/>
      <c r="F104" s="126"/>
      <c r="G104" s="126"/>
      <c r="H104" s="127"/>
    </row>
    <row r="105" spans="1:14" s="52" customFormat="1" ht="22.5" customHeight="1" thickBot="1" x14ac:dyDescent="0.3">
      <c r="A105" s="42" t="s">
        <v>4</v>
      </c>
      <c r="B105" s="74" t="s">
        <v>32</v>
      </c>
      <c r="C105" s="72" t="s">
        <v>28</v>
      </c>
      <c r="D105" s="132" t="s">
        <v>33</v>
      </c>
      <c r="E105" s="132"/>
      <c r="F105" s="132" t="s">
        <v>9</v>
      </c>
      <c r="G105" s="133"/>
      <c r="H105" s="73" t="s">
        <v>2</v>
      </c>
      <c r="J105" s="53" t="s">
        <v>76</v>
      </c>
      <c r="K105" s="78" t="s">
        <v>36</v>
      </c>
      <c r="L105" s="78" t="s">
        <v>35</v>
      </c>
      <c r="N105" s="54" t="s">
        <v>35</v>
      </c>
    </row>
    <row r="106" spans="1:14" s="51" customFormat="1" ht="15.75" customHeight="1" x14ac:dyDescent="0.25">
      <c r="A106" s="43">
        <v>1</v>
      </c>
      <c r="B106" s="92"/>
      <c r="C106" s="66"/>
      <c r="D106" s="136"/>
      <c r="E106" s="137"/>
      <c r="F106" s="139" t="str">
        <f t="shared" ref="F106:F115" si="15">IFERROR(VLOOKUP(C106,медаль,IF(D106=$K$105,2,3),FALSE),"")</f>
        <v/>
      </c>
      <c r="G106" s="140"/>
      <c r="H106" s="165">
        <f>SUM(F106:G115)</f>
        <v>0</v>
      </c>
      <c r="J106" s="79" t="s">
        <v>34</v>
      </c>
      <c r="K106" s="80">
        <v>150</v>
      </c>
      <c r="M106" s="80"/>
      <c r="N106" s="81"/>
    </row>
    <row r="107" spans="1:14" s="51" customFormat="1" ht="15.75" customHeight="1" x14ac:dyDescent="0.25">
      <c r="A107" s="43">
        <v>2</v>
      </c>
      <c r="B107" s="92"/>
      <c r="C107" s="66"/>
      <c r="D107" s="136"/>
      <c r="E107" s="137"/>
      <c r="F107" s="139" t="str">
        <f t="shared" si="15"/>
        <v/>
      </c>
      <c r="G107" s="140"/>
      <c r="H107" s="166"/>
      <c r="J107" s="82" t="s">
        <v>77</v>
      </c>
      <c r="K107" s="83">
        <v>90</v>
      </c>
      <c r="L107" s="51">
        <v>45</v>
      </c>
      <c r="N107" s="84">
        <v>45</v>
      </c>
    </row>
    <row r="108" spans="1:14" s="51" customFormat="1" ht="15.75" customHeight="1" x14ac:dyDescent="0.25">
      <c r="A108" s="43">
        <v>3</v>
      </c>
      <c r="B108" s="92"/>
      <c r="C108" s="66"/>
      <c r="D108" s="136"/>
      <c r="E108" s="137"/>
      <c r="F108" s="139" t="str">
        <f t="shared" si="15"/>
        <v/>
      </c>
      <c r="G108" s="140"/>
      <c r="H108" s="166"/>
      <c r="J108" s="82" t="s">
        <v>30</v>
      </c>
      <c r="K108" s="83">
        <v>50</v>
      </c>
      <c r="L108" s="51">
        <v>25</v>
      </c>
      <c r="N108" s="85">
        <v>25</v>
      </c>
    </row>
    <row r="109" spans="1:14" s="51" customFormat="1" ht="15.75" customHeight="1" x14ac:dyDescent="0.25">
      <c r="A109" s="43">
        <v>4</v>
      </c>
      <c r="B109" s="92"/>
      <c r="C109" s="66"/>
      <c r="D109" s="136"/>
      <c r="E109" s="137"/>
      <c r="F109" s="139" t="str">
        <f t="shared" si="15"/>
        <v/>
      </c>
      <c r="G109" s="140"/>
      <c r="H109" s="166"/>
      <c r="J109" s="86" t="s">
        <v>75</v>
      </c>
      <c r="K109" s="51">
        <v>30</v>
      </c>
      <c r="L109" s="51">
        <v>15</v>
      </c>
      <c r="N109" s="85">
        <v>15</v>
      </c>
    </row>
    <row r="110" spans="1:14" s="51" customFormat="1" ht="15.75" customHeight="1" thickBot="1" x14ac:dyDescent="0.3">
      <c r="A110" s="43">
        <v>5</v>
      </c>
      <c r="B110" s="92"/>
      <c r="C110" s="66"/>
      <c r="D110" s="136"/>
      <c r="E110" s="137"/>
      <c r="F110" s="139" t="str">
        <f t="shared" si="15"/>
        <v/>
      </c>
      <c r="G110" s="140"/>
      <c r="H110" s="166"/>
      <c r="J110" s="87" t="s">
        <v>31</v>
      </c>
      <c r="K110" s="88">
        <v>20</v>
      </c>
      <c r="L110" s="51">
        <v>10</v>
      </c>
      <c r="M110" s="88"/>
      <c r="N110" s="89">
        <v>10</v>
      </c>
    </row>
    <row r="111" spans="1:14" s="51" customFormat="1" ht="15.75" customHeight="1" x14ac:dyDescent="0.25">
      <c r="A111" s="43">
        <v>6</v>
      </c>
      <c r="B111" s="92"/>
      <c r="C111" s="66"/>
      <c r="D111" s="136"/>
      <c r="E111" s="137"/>
      <c r="F111" s="139" t="str">
        <f t="shared" si="15"/>
        <v/>
      </c>
      <c r="G111" s="140"/>
      <c r="H111" s="166"/>
      <c r="J111" s="55"/>
      <c r="L111" s="54"/>
    </row>
    <row r="112" spans="1:14" s="51" customFormat="1" ht="15.75" customHeight="1" thickBot="1" x14ac:dyDescent="0.3">
      <c r="A112" s="43">
        <v>7</v>
      </c>
      <c r="B112" s="92"/>
      <c r="C112" s="66"/>
      <c r="D112" s="136"/>
      <c r="E112" s="137"/>
      <c r="F112" s="139" t="str">
        <f t="shared" si="15"/>
        <v/>
      </c>
      <c r="G112" s="140"/>
      <c r="H112" s="166"/>
      <c r="J112" s="55"/>
      <c r="L112" s="54"/>
    </row>
    <row r="113" spans="1:14" s="51" customFormat="1" ht="15.75" customHeight="1" x14ac:dyDescent="0.25">
      <c r="A113" s="43">
        <v>8</v>
      </c>
      <c r="B113" s="92"/>
      <c r="C113" s="66"/>
      <c r="D113" s="136"/>
      <c r="E113" s="137"/>
      <c r="F113" s="139" t="str">
        <f t="shared" si="15"/>
        <v/>
      </c>
      <c r="G113" s="140"/>
      <c r="H113" s="166"/>
      <c r="J113" s="79"/>
      <c r="K113" s="80"/>
      <c r="L113" s="80"/>
      <c r="M113" s="80"/>
      <c r="N113" s="81"/>
    </row>
    <row r="114" spans="1:14" s="51" customFormat="1" ht="15.75" customHeight="1" x14ac:dyDescent="0.25">
      <c r="A114" s="43">
        <v>9</v>
      </c>
      <c r="B114" s="92"/>
      <c r="C114" s="66"/>
      <c r="D114" s="136"/>
      <c r="E114" s="137"/>
      <c r="F114" s="139" t="str">
        <f t="shared" si="15"/>
        <v/>
      </c>
      <c r="G114" s="140"/>
      <c r="H114" s="166"/>
      <c r="J114" s="82"/>
      <c r="L114" s="83"/>
      <c r="N114" s="85"/>
    </row>
    <row r="115" spans="1:14" s="51" customFormat="1" ht="15.75" customHeight="1" thickBot="1" x14ac:dyDescent="0.3">
      <c r="A115" s="44">
        <v>10</v>
      </c>
      <c r="B115" s="93"/>
      <c r="C115" s="69"/>
      <c r="D115" s="136"/>
      <c r="E115" s="137"/>
      <c r="F115" s="139" t="str">
        <f t="shared" si="15"/>
        <v/>
      </c>
      <c r="G115" s="140"/>
      <c r="H115" s="167"/>
      <c r="J115" s="82"/>
      <c r="N115" s="85"/>
    </row>
    <row r="116" spans="1:14" s="25" customFormat="1" ht="23.25" customHeight="1" thickBot="1" x14ac:dyDescent="0.3">
      <c r="A116" s="122" t="s">
        <v>37</v>
      </c>
      <c r="B116" s="123"/>
      <c r="C116" s="123"/>
      <c r="D116" s="123"/>
      <c r="E116" s="123"/>
      <c r="F116" s="123"/>
      <c r="G116" s="123"/>
      <c r="H116" s="124"/>
      <c r="I116" s="26"/>
      <c r="J116" s="30"/>
      <c r="K116" s="18"/>
      <c r="L116" s="18"/>
      <c r="M116" s="18"/>
      <c r="N116" s="47"/>
    </row>
    <row r="117" spans="1:14" s="8" customFormat="1" ht="28.5" customHeight="1" thickBot="1" x14ac:dyDescent="0.3">
      <c r="A117" s="22" t="s">
        <v>4</v>
      </c>
      <c r="B117" s="60" t="s">
        <v>38</v>
      </c>
      <c r="C117" s="4" t="s">
        <v>33</v>
      </c>
      <c r="D117" s="4" t="s">
        <v>7</v>
      </c>
      <c r="E117" s="4" t="s">
        <v>8</v>
      </c>
      <c r="F117" s="4" t="s">
        <v>24</v>
      </c>
      <c r="G117" s="4" t="s">
        <v>9</v>
      </c>
      <c r="H117" s="24" t="s">
        <v>2</v>
      </c>
      <c r="I117" s="5"/>
      <c r="J117" s="45"/>
      <c r="K117" s="46"/>
      <c r="L117" s="46"/>
      <c r="M117" s="46"/>
      <c r="N117" s="48"/>
    </row>
    <row r="118" spans="1:14" s="18" customFormat="1" ht="17.25" customHeight="1" x14ac:dyDescent="0.25">
      <c r="A118" s="16">
        <v>1</v>
      </c>
      <c r="B118" s="92"/>
      <c r="C118" s="66"/>
      <c r="D118" s="75" t="str">
        <f>IFERROR(VLOOKUP(C118,Группа6,2,FALSE),"")</f>
        <v/>
      </c>
      <c r="E118" s="67"/>
      <c r="F118" s="75" t="str">
        <f>IFERROR(VLOOKUP(E118,Баллы5,2,FALSE),"")</f>
        <v/>
      </c>
      <c r="G118" s="75" t="str">
        <f>IFERROR((D118*F118),"")</f>
        <v/>
      </c>
      <c r="H118" s="110">
        <f>SUM(G118:G122)</f>
        <v>0</v>
      </c>
    </row>
    <row r="119" spans="1:14" s="18" customFormat="1" ht="17.25" customHeight="1" x14ac:dyDescent="0.25">
      <c r="A119" s="16">
        <v>2</v>
      </c>
      <c r="B119" s="92"/>
      <c r="C119" s="66"/>
      <c r="D119" s="75" t="str">
        <f>IFERROR(VLOOKUP(C119,Группа6,2,FALSE),"")</f>
        <v/>
      </c>
      <c r="E119" s="67"/>
      <c r="F119" s="75" t="str">
        <f>IFERROR(VLOOKUP(E119,Баллы5,2,FALSE),"")</f>
        <v/>
      </c>
      <c r="G119" s="75" t="str">
        <f t="shared" ref="G119:G122" si="16">IFERROR((D119*F119),"")</f>
        <v/>
      </c>
      <c r="H119" s="111"/>
      <c r="J119" s="11" t="s">
        <v>80</v>
      </c>
      <c r="K119"/>
    </row>
    <row r="120" spans="1:14" s="18" customFormat="1" ht="17.25" customHeight="1" x14ac:dyDescent="0.25">
      <c r="A120" s="16">
        <v>3</v>
      </c>
      <c r="B120" s="92"/>
      <c r="C120" s="66"/>
      <c r="D120" s="75" t="str">
        <f>IFERROR(VLOOKUP(C120,Группа6,2,FALSE),"")</f>
        <v/>
      </c>
      <c r="E120" s="67"/>
      <c r="F120" s="75" t="str">
        <f>IFERROR(VLOOKUP(E120,Баллы5,2,FALSE),"")</f>
        <v/>
      </c>
      <c r="G120" s="75" t="str">
        <f t="shared" si="16"/>
        <v/>
      </c>
      <c r="H120" s="111"/>
      <c r="J120" s="12" t="s">
        <v>78</v>
      </c>
      <c r="K120">
        <v>100</v>
      </c>
    </row>
    <row r="121" spans="1:14" s="18" customFormat="1" ht="17.25" customHeight="1" x14ac:dyDescent="0.25">
      <c r="A121" s="16">
        <v>4</v>
      </c>
      <c r="B121" s="92"/>
      <c r="C121" s="66"/>
      <c r="D121" s="75" t="str">
        <f>IFERROR(VLOOKUP(C121,Группа6,2,FALSE),"")</f>
        <v/>
      </c>
      <c r="E121" s="67"/>
      <c r="F121" s="75" t="str">
        <f>IFERROR(VLOOKUP(E121,Баллы5,2,FALSE),"")</f>
        <v/>
      </c>
      <c r="G121" s="75" t="str">
        <f t="shared" si="16"/>
        <v/>
      </c>
      <c r="H121" s="111"/>
      <c r="J121" s="12" t="s">
        <v>79</v>
      </c>
      <c r="K121">
        <v>50</v>
      </c>
    </row>
    <row r="122" spans="1:14" s="18" customFormat="1" ht="17.25" customHeight="1" thickBot="1" x14ac:dyDescent="0.3">
      <c r="A122" s="17">
        <v>5</v>
      </c>
      <c r="B122" s="93"/>
      <c r="C122" s="69"/>
      <c r="D122" s="75" t="str">
        <f>IFERROR(VLOOKUP(C122,Группа6,2,FALSE),"")</f>
        <v/>
      </c>
      <c r="E122" s="68"/>
      <c r="F122" s="75" t="str">
        <f>IFERROR(VLOOKUP(E122,Баллы5,2,FALSE),"")</f>
        <v/>
      </c>
      <c r="G122" s="75" t="str">
        <f t="shared" si="16"/>
        <v/>
      </c>
      <c r="H122" s="148"/>
      <c r="J122">
        <v>1</v>
      </c>
      <c r="K122">
        <v>1</v>
      </c>
    </row>
    <row r="123" spans="1:14" s="50" customFormat="1" ht="23.25" customHeight="1" thickBot="1" x14ac:dyDescent="0.3">
      <c r="A123" s="125" t="s">
        <v>106</v>
      </c>
      <c r="B123" s="126"/>
      <c r="C123" s="126"/>
      <c r="D123" s="126"/>
      <c r="E123" s="126"/>
      <c r="F123" s="126"/>
      <c r="G123" s="126"/>
      <c r="H123" s="127"/>
      <c r="J123" s="54">
        <v>2</v>
      </c>
      <c r="K123" s="54">
        <v>0.5</v>
      </c>
    </row>
    <row r="124" spans="1:14" s="52" customFormat="1" ht="32.25" customHeight="1" x14ac:dyDescent="0.25">
      <c r="A124" s="42" t="s">
        <v>4</v>
      </c>
      <c r="B124" s="64" t="s">
        <v>39</v>
      </c>
      <c r="C124" s="62" t="s">
        <v>28</v>
      </c>
      <c r="D124" s="62" t="s">
        <v>7</v>
      </c>
      <c r="E124" s="62" t="s">
        <v>40</v>
      </c>
      <c r="F124" s="77" t="s">
        <v>24</v>
      </c>
      <c r="G124" s="62" t="s">
        <v>9</v>
      </c>
      <c r="H124" s="63" t="s">
        <v>2</v>
      </c>
      <c r="J124" s="54">
        <v>3</v>
      </c>
      <c r="K124" s="54">
        <v>0.33</v>
      </c>
    </row>
    <row r="125" spans="1:14" s="51" customFormat="1" x14ac:dyDescent="0.25">
      <c r="A125" s="43">
        <v>1</v>
      </c>
      <c r="B125" s="92"/>
      <c r="C125" s="66"/>
      <c r="D125" s="75" t="str">
        <f t="shared" ref="D125:D144" si="17">IFERROR(VLOOKUP(C125,Группа7,2,FALSE),"")</f>
        <v/>
      </c>
      <c r="E125" s="67"/>
      <c r="F125" s="75" t="str">
        <f t="shared" ref="F125:F144" si="18">IFERROR(VLOOKUP(E125,Баллы8,2,FALSE),"")</f>
        <v/>
      </c>
      <c r="G125" s="75" t="str">
        <f>IFERROR((D125*F125),"")</f>
        <v/>
      </c>
      <c r="H125" s="110">
        <f>SUM(G125:G144)</f>
        <v>0</v>
      </c>
      <c r="J125" s="53" t="s">
        <v>81</v>
      </c>
      <c r="K125" s="54">
        <v>10</v>
      </c>
    </row>
    <row r="126" spans="1:14" s="51" customFormat="1" x14ac:dyDescent="0.25">
      <c r="A126" s="43">
        <v>2</v>
      </c>
      <c r="B126" s="92"/>
      <c r="C126" s="66"/>
      <c r="D126" s="75" t="str">
        <f t="shared" si="17"/>
        <v/>
      </c>
      <c r="E126" s="67"/>
      <c r="F126" s="75" t="str">
        <f t="shared" si="18"/>
        <v/>
      </c>
      <c r="G126" s="75" t="str">
        <f t="shared" ref="G126:G144" si="19">IFERROR((D126*F126),"")</f>
        <v/>
      </c>
      <c r="H126" s="111"/>
      <c r="J126" s="54" t="s">
        <v>41</v>
      </c>
      <c r="K126" s="54">
        <v>10</v>
      </c>
    </row>
    <row r="127" spans="1:14" s="51" customFormat="1" x14ac:dyDescent="0.25">
      <c r="A127" s="43">
        <v>3</v>
      </c>
      <c r="B127" s="92"/>
      <c r="C127" s="66"/>
      <c r="D127" s="75" t="str">
        <f t="shared" si="17"/>
        <v/>
      </c>
      <c r="E127" s="67"/>
      <c r="F127" s="75" t="str">
        <f t="shared" si="18"/>
        <v/>
      </c>
      <c r="G127" s="75" t="str">
        <f t="shared" si="19"/>
        <v/>
      </c>
      <c r="H127" s="111"/>
      <c r="J127" s="54" t="s">
        <v>42</v>
      </c>
      <c r="K127" s="54">
        <v>20</v>
      </c>
    </row>
    <row r="128" spans="1:14" s="51" customFormat="1" x14ac:dyDescent="0.25">
      <c r="A128" s="43">
        <v>4</v>
      </c>
      <c r="B128" s="92"/>
      <c r="C128" s="66"/>
      <c r="D128" s="75" t="str">
        <f t="shared" si="17"/>
        <v/>
      </c>
      <c r="E128" s="67"/>
      <c r="F128" s="75" t="str">
        <f t="shared" si="18"/>
        <v/>
      </c>
      <c r="G128" s="75" t="str">
        <f t="shared" si="19"/>
        <v/>
      </c>
      <c r="H128" s="111"/>
      <c r="J128" s="54" t="s">
        <v>43</v>
      </c>
      <c r="K128" s="54">
        <v>40</v>
      </c>
    </row>
    <row r="129" spans="1:14" s="51" customFormat="1" x14ac:dyDescent="0.25">
      <c r="A129" s="43">
        <v>5</v>
      </c>
      <c r="B129" s="92"/>
      <c r="C129" s="66"/>
      <c r="D129" s="75" t="str">
        <f t="shared" si="17"/>
        <v/>
      </c>
      <c r="E129" s="67"/>
      <c r="F129" s="75" t="str">
        <f t="shared" si="18"/>
        <v/>
      </c>
      <c r="G129" s="75" t="str">
        <f t="shared" si="19"/>
        <v/>
      </c>
      <c r="H129" s="111"/>
      <c r="J129" s="54" t="s">
        <v>44</v>
      </c>
      <c r="K129" s="54">
        <v>200</v>
      </c>
    </row>
    <row r="130" spans="1:14" s="51" customFormat="1" x14ac:dyDescent="0.25">
      <c r="A130" s="43">
        <v>6</v>
      </c>
      <c r="B130" s="92"/>
      <c r="C130" s="66"/>
      <c r="D130" s="75" t="str">
        <f t="shared" si="17"/>
        <v/>
      </c>
      <c r="E130" s="67"/>
      <c r="F130" s="75" t="str">
        <f t="shared" si="18"/>
        <v/>
      </c>
      <c r="G130" s="75" t="str">
        <f t="shared" si="19"/>
        <v/>
      </c>
      <c r="H130" s="111"/>
      <c r="J130" s="54" t="s">
        <v>45</v>
      </c>
      <c r="K130" s="54">
        <v>200</v>
      </c>
    </row>
    <row r="131" spans="1:14" s="18" customFormat="1" x14ac:dyDescent="0.25">
      <c r="A131" s="16">
        <v>7</v>
      </c>
      <c r="B131" s="92"/>
      <c r="C131" s="66"/>
      <c r="D131" s="75" t="str">
        <f t="shared" si="17"/>
        <v/>
      </c>
      <c r="E131" s="67"/>
      <c r="F131" s="75" t="str">
        <f t="shared" si="18"/>
        <v/>
      </c>
      <c r="G131" s="75" t="str">
        <f t="shared" si="19"/>
        <v/>
      </c>
      <c r="H131" s="111"/>
      <c r="J131">
        <v>1</v>
      </c>
      <c r="K131">
        <v>1</v>
      </c>
    </row>
    <row r="132" spans="1:14" s="18" customFormat="1" x14ac:dyDescent="0.25">
      <c r="A132" s="16">
        <v>8</v>
      </c>
      <c r="B132" s="92"/>
      <c r="C132" s="66"/>
      <c r="D132" s="75" t="str">
        <f t="shared" si="17"/>
        <v/>
      </c>
      <c r="E132" s="67"/>
      <c r="F132" s="75" t="str">
        <f t="shared" si="18"/>
        <v/>
      </c>
      <c r="G132" s="75" t="str">
        <f t="shared" si="19"/>
        <v/>
      </c>
      <c r="H132" s="111"/>
      <c r="J132">
        <v>2</v>
      </c>
      <c r="K132">
        <v>0.5</v>
      </c>
    </row>
    <row r="133" spans="1:14" s="18" customFormat="1" x14ac:dyDescent="0.25">
      <c r="A133" s="16">
        <v>9</v>
      </c>
      <c r="B133" s="92"/>
      <c r="C133" s="66"/>
      <c r="D133" s="75" t="str">
        <f t="shared" si="17"/>
        <v/>
      </c>
      <c r="E133" s="67"/>
      <c r="F133" s="75" t="str">
        <f t="shared" si="18"/>
        <v/>
      </c>
      <c r="G133" s="75" t="str">
        <f t="shared" si="19"/>
        <v/>
      </c>
      <c r="H133" s="111"/>
    </row>
    <row r="134" spans="1:14" s="18" customFormat="1" ht="15.75" x14ac:dyDescent="0.25">
      <c r="A134" s="16">
        <v>10</v>
      </c>
      <c r="B134" s="92"/>
      <c r="C134" s="66"/>
      <c r="D134" s="75" t="str">
        <f t="shared" si="17"/>
        <v/>
      </c>
      <c r="E134" s="67"/>
      <c r="F134" s="75" t="str">
        <f t="shared" si="18"/>
        <v/>
      </c>
      <c r="G134" s="75" t="str">
        <f t="shared" si="19"/>
        <v/>
      </c>
      <c r="H134" s="111"/>
      <c r="M134"/>
      <c r="N134" s="65"/>
    </row>
    <row r="135" spans="1:14" s="18" customFormat="1" x14ac:dyDescent="0.25">
      <c r="A135" s="16">
        <v>11</v>
      </c>
      <c r="B135" s="92"/>
      <c r="C135" s="66"/>
      <c r="D135" s="75" t="str">
        <f t="shared" si="17"/>
        <v/>
      </c>
      <c r="E135" s="67"/>
      <c r="F135" s="75" t="str">
        <f t="shared" si="18"/>
        <v/>
      </c>
      <c r="G135" s="75" t="str">
        <f t="shared" si="19"/>
        <v/>
      </c>
      <c r="H135" s="111"/>
    </row>
    <row r="136" spans="1:14" s="18" customFormat="1" x14ac:dyDescent="0.25">
      <c r="A136" s="16">
        <v>12</v>
      </c>
      <c r="B136" s="92"/>
      <c r="C136" s="66"/>
      <c r="D136" s="75" t="str">
        <f t="shared" si="17"/>
        <v/>
      </c>
      <c r="E136" s="67"/>
      <c r="F136" s="75" t="str">
        <f t="shared" si="18"/>
        <v/>
      </c>
      <c r="G136" s="75" t="str">
        <f t="shared" si="19"/>
        <v/>
      </c>
      <c r="H136" s="111"/>
    </row>
    <row r="137" spans="1:14" s="18" customFormat="1" x14ac:dyDescent="0.25">
      <c r="A137" s="16">
        <v>13</v>
      </c>
      <c r="B137" s="92"/>
      <c r="C137" s="66"/>
      <c r="D137" s="75" t="str">
        <f t="shared" si="17"/>
        <v/>
      </c>
      <c r="E137" s="67"/>
      <c r="F137" s="75" t="str">
        <f t="shared" si="18"/>
        <v/>
      </c>
      <c r="G137" s="75" t="str">
        <f t="shared" si="19"/>
        <v/>
      </c>
      <c r="H137" s="111"/>
    </row>
    <row r="138" spans="1:14" s="18" customFormat="1" x14ac:dyDescent="0.25">
      <c r="A138" s="16">
        <v>14</v>
      </c>
      <c r="B138" s="92"/>
      <c r="C138" s="66"/>
      <c r="D138" s="75" t="str">
        <f t="shared" si="17"/>
        <v/>
      </c>
      <c r="E138" s="67"/>
      <c r="F138" s="75" t="str">
        <f t="shared" si="18"/>
        <v/>
      </c>
      <c r="G138" s="75" t="str">
        <f t="shared" si="19"/>
        <v/>
      </c>
      <c r="H138" s="111"/>
    </row>
    <row r="139" spans="1:14" s="18" customFormat="1" x14ac:dyDescent="0.25">
      <c r="A139" s="16">
        <v>15</v>
      </c>
      <c r="B139" s="92"/>
      <c r="C139" s="66"/>
      <c r="D139" s="75" t="str">
        <f t="shared" si="17"/>
        <v/>
      </c>
      <c r="E139" s="67"/>
      <c r="F139" s="75" t="str">
        <f t="shared" si="18"/>
        <v/>
      </c>
      <c r="G139" s="75" t="str">
        <f t="shared" si="19"/>
        <v/>
      </c>
      <c r="H139" s="111"/>
    </row>
    <row r="140" spans="1:14" s="18" customFormat="1" x14ac:dyDescent="0.25">
      <c r="A140" s="16">
        <v>16</v>
      </c>
      <c r="B140" s="92"/>
      <c r="C140" s="66"/>
      <c r="D140" s="75" t="str">
        <f t="shared" si="17"/>
        <v/>
      </c>
      <c r="E140" s="67"/>
      <c r="F140" s="75" t="str">
        <f t="shared" si="18"/>
        <v/>
      </c>
      <c r="G140" s="75" t="str">
        <f t="shared" si="19"/>
        <v/>
      </c>
      <c r="H140" s="111"/>
    </row>
    <row r="141" spans="1:14" s="18" customFormat="1" x14ac:dyDescent="0.25">
      <c r="A141" s="16">
        <v>17</v>
      </c>
      <c r="B141" s="92"/>
      <c r="C141" s="66"/>
      <c r="D141" s="75" t="str">
        <f t="shared" si="17"/>
        <v/>
      </c>
      <c r="E141" s="67"/>
      <c r="F141" s="75" t="str">
        <f t="shared" si="18"/>
        <v/>
      </c>
      <c r="G141" s="75" t="str">
        <f t="shared" si="19"/>
        <v/>
      </c>
      <c r="H141" s="111"/>
    </row>
    <row r="142" spans="1:14" s="18" customFormat="1" x14ac:dyDescent="0.25">
      <c r="A142" s="16">
        <v>18</v>
      </c>
      <c r="B142" s="92"/>
      <c r="C142" s="66"/>
      <c r="D142" s="75" t="str">
        <f t="shared" si="17"/>
        <v/>
      </c>
      <c r="E142" s="67"/>
      <c r="F142" s="75" t="str">
        <f t="shared" si="18"/>
        <v/>
      </c>
      <c r="G142" s="75" t="str">
        <f t="shared" si="19"/>
        <v/>
      </c>
      <c r="H142" s="111"/>
    </row>
    <row r="143" spans="1:14" s="18" customFormat="1" x14ac:dyDescent="0.25">
      <c r="A143" s="16">
        <v>19</v>
      </c>
      <c r="B143" s="92"/>
      <c r="C143" s="66"/>
      <c r="D143" s="75" t="str">
        <f t="shared" si="17"/>
        <v/>
      </c>
      <c r="E143" s="67"/>
      <c r="F143" s="75" t="str">
        <f t="shared" si="18"/>
        <v/>
      </c>
      <c r="G143" s="75" t="str">
        <f t="shared" si="19"/>
        <v/>
      </c>
      <c r="H143" s="111"/>
    </row>
    <row r="144" spans="1:14" s="18" customFormat="1" ht="15.75" thickBot="1" x14ac:dyDescent="0.3">
      <c r="A144" s="17">
        <v>20</v>
      </c>
      <c r="B144" s="93"/>
      <c r="C144" s="69"/>
      <c r="D144" s="75" t="str">
        <f t="shared" si="17"/>
        <v/>
      </c>
      <c r="E144" s="68"/>
      <c r="F144" s="75" t="str">
        <f t="shared" si="18"/>
        <v/>
      </c>
      <c r="G144" s="75" t="str">
        <f t="shared" si="19"/>
        <v/>
      </c>
      <c r="H144" s="148"/>
    </row>
    <row r="145" spans="1:11" s="25" customFormat="1" ht="23.25" customHeight="1" thickBot="1" x14ac:dyDescent="0.3">
      <c r="A145" s="113" t="s">
        <v>46</v>
      </c>
      <c r="B145" s="114"/>
      <c r="C145" s="114"/>
      <c r="D145" s="114"/>
      <c r="E145" s="114"/>
      <c r="F145" s="114"/>
      <c r="G145" s="114"/>
      <c r="H145" s="115"/>
      <c r="K145" s="18"/>
    </row>
    <row r="146" spans="1:11" s="8" customFormat="1" x14ac:dyDescent="0.25">
      <c r="A146" s="22" t="s">
        <v>4</v>
      </c>
      <c r="B146" s="60" t="s">
        <v>22</v>
      </c>
      <c r="C146" s="4" t="s">
        <v>33</v>
      </c>
      <c r="D146" s="4" t="s">
        <v>7</v>
      </c>
      <c r="E146" s="4" t="s">
        <v>8</v>
      </c>
      <c r="F146" s="4" t="s">
        <v>24</v>
      </c>
      <c r="G146" s="4" t="s">
        <v>9</v>
      </c>
      <c r="H146" s="23" t="s">
        <v>2</v>
      </c>
      <c r="I146" s="58"/>
      <c r="J146" s="11" t="s">
        <v>82</v>
      </c>
      <c r="K146"/>
    </row>
    <row r="147" spans="1:11" s="18" customFormat="1" ht="15.75" customHeight="1" x14ac:dyDescent="0.25">
      <c r="A147" s="16">
        <v>1</v>
      </c>
      <c r="B147" s="92"/>
      <c r="C147" s="66"/>
      <c r="D147" s="75" t="str">
        <f t="shared" ref="D147:D156" si="20">IFERROR(VLOOKUP(C147,Группа8,2,FALSE),"")</f>
        <v/>
      </c>
      <c r="E147" s="67"/>
      <c r="F147" s="75" t="str">
        <f t="shared" ref="F147:F156" si="21">IFERROR(VLOOKUP(E147,Баллы9,2,FALSE),"")</f>
        <v/>
      </c>
      <c r="G147" s="75" t="str">
        <f>IFERROR((D147*F147),"")</f>
        <v/>
      </c>
      <c r="H147" s="110">
        <f>SUM(G147:G156)</f>
        <v>0</v>
      </c>
      <c r="J147" t="s">
        <v>47</v>
      </c>
      <c r="K147">
        <v>250</v>
      </c>
    </row>
    <row r="148" spans="1:11" s="18" customFormat="1" ht="15.75" customHeight="1" x14ac:dyDescent="0.25">
      <c r="A148" s="16">
        <v>2</v>
      </c>
      <c r="B148" s="92"/>
      <c r="C148" s="66"/>
      <c r="D148" s="75" t="str">
        <f t="shared" si="20"/>
        <v/>
      </c>
      <c r="E148" s="67"/>
      <c r="F148" s="75" t="str">
        <f t="shared" si="21"/>
        <v/>
      </c>
      <c r="G148" s="75" t="str">
        <f t="shared" ref="G148:G156" si="22">IFERROR((D148*F148),"")</f>
        <v/>
      </c>
      <c r="H148" s="111"/>
      <c r="J148" s="12" t="s">
        <v>48</v>
      </c>
      <c r="K148" s="12">
        <v>200</v>
      </c>
    </row>
    <row r="149" spans="1:11" s="18" customFormat="1" ht="15.75" customHeight="1" x14ac:dyDescent="0.25">
      <c r="A149" s="16">
        <v>3</v>
      </c>
      <c r="B149" s="92"/>
      <c r="C149" s="66"/>
      <c r="D149" s="75" t="str">
        <f t="shared" si="20"/>
        <v/>
      </c>
      <c r="E149" s="67"/>
      <c r="F149" s="75" t="str">
        <f t="shared" si="21"/>
        <v/>
      </c>
      <c r="G149" s="75" t="str">
        <f t="shared" si="22"/>
        <v/>
      </c>
      <c r="H149" s="111"/>
      <c r="J149" s="12" t="s">
        <v>49</v>
      </c>
      <c r="K149">
        <v>100</v>
      </c>
    </row>
    <row r="150" spans="1:11" s="51" customFormat="1" ht="15.75" customHeight="1" x14ac:dyDescent="0.25">
      <c r="A150" s="43">
        <v>4</v>
      </c>
      <c r="B150" s="92"/>
      <c r="C150" s="66"/>
      <c r="D150" s="75" t="str">
        <f t="shared" si="20"/>
        <v/>
      </c>
      <c r="E150" s="67"/>
      <c r="F150" s="75" t="str">
        <f t="shared" si="21"/>
        <v/>
      </c>
      <c r="G150" s="75" t="str">
        <f t="shared" si="22"/>
        <v/>
      </c>
      <c r="H150" s="111"/>
      <c r="J150" s="55" t="s">
        <v>50</v>
      </c>
      <c r="K150" s="55">
        <v>100</v>
      </c>
    </row>
    <row r="151" spans="1:11" s="51" customFormat="1" ht="15.75" customHeight="1" x14ac:dyDescent="0.25">
      <c r="A151" s="43">
        <v>5</v>
      </c>
      <c r="B151" s="92"/>
      <c r="C151" s="66"/>
      <c r="D151" s="75" t="str">
        <f t="shared" si="20"/>
        <v/>
      </c>
      <c r="E151" s="67"/>
      <c r="F151" s="75" t="str">
        <f t="shared" si="21"/>
        <v/>
      </c>
      <c r="G151" s="75" t="str">
        <f t="shared" si="22"/>
        <v/>
      </c>
      <c r="H151" s="111"/>
      <c r="J151" s="55" t="s">
        <v>99</v>
      </c>
      <c r="K151" s="54">
        <v>100</v>
      </c>
    </row>
    <row r="152" spans="1:11" s="18" customFormat="1" ht="15.75" customHeight="1" x14ac:dyDescent="0.25">
      <c r="A152" s="16">
        <v>6</v>
      </c>
      <c r="B152" s="92"/>
      <c r="C152" s="66"/>
      <c r="D152" s="75" t="str">
        <f t="shared" si="20"/>
        <v/>
      </c>
      <c r="E152" s="67"/>
      <c r="F152" s="75" t="str">
        <f t="shared" si="21"/>
        <v/>
      </c>
      <c r="G152" s="75" t="str">
        <f t="shared" si="22"/>
        <v/>
      </c>
      <c r="H152" s="111"/>
      <c r="J152" s="12"/>
      <c r="K152" s="12"/>
    </row>
    <row r="153" spans="1:11" s="18" customFormat="1" ht="15.75" customHeight="1" x14ac:dyDescent="0.25">
      <c r="A153" s="16">
        <v>7</v>
      </c>
      <c r="B153" s="92"/>
      <c r="C153" s="66"/>
      <c r="D153" s="75" t="str">
        <f t="shared" si="20"/>
        <v/>
      </c>
      <c r="E153" s="67"/>
      <c r="F153" s="75" t="str">
        <f t="shared" si="21"/>
        <v/>
      </c>
      <c r="G153" s="75" t="str">
        <f t="shared" si="22"/>
        <v/>
      </c>
      <c r="H153" s="111"/>
      <c r="J153">
        <v>1</v>
      </c>
      <c r="K153">
        <v>1</v>
      </c>
    </row>
    <row r="154" spans="1:11" s="18" customFormat="1" ht="15.75" customHeight="1" x14ac:dyDescent="0.25">
      <c r="A154" s="16">
        <v>8</v>
      </c>
      <c r="B154" s="92"/>
      <c r="C154" s="66"/>
      <c r="D154" s="75" t="str">
        <f t="shared" si="20"/>
        <v/>
      </c>
      <c r="E154" s="67"/>
      <c r="F154" s="75" t="str">
        <f t="shared" si="21"/>
        <v/>
      </c>
      <c r="G154" s="75" t="str">
        <f t="shared" si="22"/>
        <v/>
      </c>
      <c r="H154" s="111"/>
      <c r="J154">
        <v>2</v>
      </c>
      <c r="K154">
        <v>0.5</v>
      </c>
    </row>
    <row r="155" spans="1:11" s="18" customFormat="1" ht="15.75" customHeight="1" x14ac:dyDescent="0.25">
      <c r="A155" s="16">
        <v>9</v>
      </c>
      <c r="B155" s="92"/>
      <c r="C155" s="66"/>
      <c r="D155" s="75" t="str">
        <f t="shared" si="20"/>
        <v/>
      </c>
      <c r="E155" s="67"/>
      <c r="F155" s="75" t="str">
        <f t="shared" si="21"/>
        <v/>
      </c>
      <c r="G155" s="75" t="str">
        <f t="shared" si="22"/>
        <v/>
      </c>
      <c r="H155" s="111"/>
      <c r="J155">
        <v>3</v>
      </c>
      <c r="K155">
        <v>0.33</v>
      </c>
    </row>
    <row r="156" spans="1:11" s="18" customFormat="1" ht="15.75" customHeight="1" thickBot="1" x14ac:dyDescent="0.3">
      <c r="A156" s="17">
        <v>10</v>
      </c>
      <c r="B156" s="93"/>
      <c r="C156" s="69"/>
      <c r="D156" s="75" t="str">
        <f t="shared" si="20"/>
        <v/>
      </c>
      <c r="E156" s="68"/>
      <c r="F156" s="75" t="str">
        <f t="shared" si="21"/>
        <v/>
      </c>
      <c r="G156" s="75" t="str">
        <f t="shared" si="22"/>
        <v/>
      </c>
      <c r="H156" s="148"/>
    </row>
    <row r="157" spans="1:11" s="50" customFormat="1" ht="23.25" customHeight="1" thickBot="1" x14ac:dyDescent="0.3">
      <c r="A157" s="125" t="s">
        <v>51</v>
      </c>
      <c r="B157" s="126"/>
      <c r="C157" s="126"/>
      <c r="D157" s="126"/>
      <c r="E157" s="126"/>
      <c r="F157" s="126"/>
      <c r="G157" s="126"/>
      <c r="H157" s="127"/>
    </row>
    <row r="158" spans="1:11" s="52" customFormat="1" ht="27" customHeight="1" x14ac:dyDescent="0.25">
      <c r="A158" s="42" t="s">
        <v>4</v>
      </c>
      <c r="B158" s="59" t="s">
        <v>52</v>
      </c>
      <c r="C158" s="56" t="s">
        <v>53</v>
      </c>
      <c r="D158" s="56" t="s">
        <v>7</v>
      </c>
      <c r="E158" s="56" t="s">
        <v>54</v>
      </c>
      <c r="F158" s="56" t="s">
        <v>24</v>
      </c>
      <c r="G158" s="56" t="s">
        <v>9</v>
      </c>
      <c r="H158" s="57" t="s">
        <v>2</v>
      </c>
      <c r="J158" s="53" t="s">
        <v>83</v>
      </c>
      <c r="K158" s="54"/>
    </row>
    <row r="159" spans="1:11" s="51" customFormat="1" ht="15.75" customHeight="1" x14ac:dyDescent="0.25">
      <c r="A159" s="43">
        <v>1</v>
      </c>
      <c r="B159" s="92"/>
      <c r="C159" s="66"/>
      <c r="D159" s="75" t="str">
        <f t="shared" ref="D159:D168" si="23">IFERROR(VLOOKUP(C159,Группа66,2,FALSE),"")</f>
        <v/>
      </c>
      <c r="E159" s="66"/>
      <c r="F159" s="75" t="str">
        <f t="shared" ref="F159:F168" si="24">IFERROR(VLOOKUP(E159,Баллы10,2,FALSE),"")</f>
        <v/>
      </c>
      <c r="G159" s="75" t="str">
        <f>IFERROR((D159*F159),"")</f>
        <v/>
      </c>
      <c r="H159" s="110">
        <f>SUM(G159:G168)</f>
        <v>0</v>
      </c>
      <c r="J159" s="55" t="s">
        <v>84</v>
      </c>
      <c r="K159" s="55">
        <v>40</v>
      </c>
    </row>
    <row r="160" spans="1:11" s="51" customFormat="1" ht="15.75" customHeight="1" x14ac:dyDescent="0.25">
      <c r="A160" s="43">
        <v>2</v>
      </c>
      <c r="B160" s="90"/>
      <c r="C160" s="66"/>
      <c r="D160" s="75" t="str">
        <f t="shared" si="23"/>
        <v/>
      </c>
      <c r="E160" s="66"/>
      <c r="F160" s="75" t="str">
        <f t="shared" si="24"/>
        <v/>
      </c>
      <c r="G160" s="75" t="str">
        <f t="shared" ref="G160:G168" si="25">IFERROR((D160*F160),"")</f>
        <v/>
      </c>
      <c r="H160" s="111"/>
      <c r="J160" s="55" t="s">
        <v>85</v>
      </c>
      <c r="K160" s="54">
        <v>15</v>
      </c>
    </row>
    <row r="161" spans="1:11" s="51" customFormat="1" ht="15.75" customHeight="1" x14ac:dyDescent="0.25">
      <c r="A161" s="43">
        <v>3</v>
      </c>
      <c r="B161" s="90"/>
      <c r="C161" s="66"/>
      <c r="D161" s="75" t="str">
        <f t="shared" si="23"/>
        <v/>
      </c>
      <c r="E161" s="66"/>
      <c r="F161" s="75" t="str">
        <f t="shared" si="24"/>
        <v/>
      </c>
      <c r="G161" s="75" t="str">
        <f t="shared" si="25"/>
        <v/>
      </c>
      <c r="H161" s="111"/>
      <c r="J161" s="55" t="s">
        <v>57</v>
      </c>
      <c r="K161" s="55">
        <v>10</v>
      </c>
    </row>
    <row r="162" spans="1:11" s="51" customFormat="1" ht="15.75" customHeight="1" x14ac:dyDescent="0.25">
      <c r="A162" s="43">
        <v>4</v>
      </c>
      <c r="B162" s="90"/>
      <c r="C162" s="66"/>
      <c r="D162" s="75" t="str">
        <f t="shared" si="23"/>
        <v/>
      </c>
      <c r="E162" s="66"/>
      <c r="F162" s="75" t="str">
        <f t="shared" si="24"/>
        <v/>
      </c>
      <c r="G162" s="75" t="str">
        <f t="shared" si="25"/>
        <v/>
      </c>
      <c r="H162" s="111"/>
      <c r="J162" s="55" t="s">
        <v>86</v>
      </c>
      <c r="K162" s="54">
        <v>5</v>
      </c>
    </row>
    <row r="163" spans="1:11" s="51" customFormat="1" ht="15.75" customHeight="1" x14ac:dyDescent="0.25">
      <c r="A163" s="43">
        <v>5</v>
      </c>
      <c r="B163" s="90"/>
      <c r="C163" s="66"/>
      <c r="D163" s="75" t="str">
        <f t="shared" si="23"/>
        <v/>
      </c>
      <c r="E163" s="66"/>
      <c r="F163" s="75" t="str">
        <f t="shared" si="24"/>
        <v/>
      </c>
      <c r="G163" s="75" t="str">
        <f t="shared" si="25"/>
        <v/>
      </c>
      <c r="H163" s="111"/>
      <c r="J163" s="49" t="s">
        <v>87</v>
      </c>
      <c r="K163" s="49">
        <v>40</v>
      </c>
    </row>
    <row r="164" spans="1:11" s="51" customFormat="1" ht="15.75" customHeight="1" x14ac:dyDescent="0.25">
      <c r="A164" s="43">
        <v>6</v>
      </c>
      <c r="B164" s="90"/>
      <c r="C164" s="66"/>
      <c r="D164" s="75" t="str">
        <f t="shared" si="23"/>
        <v/>
      </c>
      <c r="E164" s="66"/>
      <c r="F164" s="75" t="str">
        <f t="shared" si="24"/>
        <v/>
      </c>
      <c r="G164" s="75" t="str">
        <f t="shared" si="25"/>
        <v/>
      </c>
      <c r="H164" s="111"/>
      <c r="J164" s="49" t="s">
        <v>88</v>
      </c>
      <c r="K164" s="49">
        <v>40</v>
      </c>
    </row>
    <row r="165" spans="1:11" s="51" customFormat="1" ht="15.75" customHeight="1" x14ac:dyDescent="0.25">
      <c r="A165" s="43">
        <v>7</v>
      </c>
      <c r="B165" s="90"/>
      <c r="C165" s="66"/>
      <c r="D165" s="75" t="str">
        <f t="shared" si="23"/>
        <v/>
      </c>
      <c r="E165" s="66"/>
      <c r="F165" s="75" t="str">
        <f t="shared" si="24"/>
        <v/>
      </c>
      <c r="G165" s="75" t="str">
        <f t="shared" si="25"/>
        <v/>
      </c>
      <c r="H165" s="111"/>
      <c r="J165" s="49" t="s">
        <v>89</v>
      </c>
      <c r="K165" s="49">
        <v>40</v>
      </c>
    </row>
    <row r="166" spans="1:11" s="51" customFormat="1" ht="15.75" customHeight="1" x14ac:dyDescent="0.25">
      <c r="A166" s="43">
        <v>8</v>
      </c>
      <c r="B166" s="90"/>
      <c r="C166" s="66"/>
      <c r="D166" s="75" t="str">
        <f t="shared" si="23"/>
        <v/>
      </c>
      <c r="E166" s="66"/>
      <c r="F166" s="75" t="str">
        <f t="shared" si="24"/>
        <v/>
      </c>
      <c r="G166" s="75" t="str">
        <f t="shared" si="25"/>
        <v/>
      </c>
      <c r="H166" s="111"/>
      <c r="J166" s="55" t="s">
        <v>55</v>
      </c>
      <c r="K166" s="55">
        <v>5</v>
      </c>
    </row>
    <row r="167" spans="1:11" s="51" customFormat="1" ht="15.75" customHeight="1" x14ac:dyDescent="0.25">
      <c r="A167" s="43">
        <v>9</v>
      </c>
      <c r="B167" s="90"/>
      <c r="C167" s="66"/>
      <c r="D167" s="75" t="str">
        <f t="shared" si="23"/>
        <v/>
      </c>
      <c r="E167" s="66"/>
      <c r="F167" s="75" t="str">
        <f t="shared" si="24"/>
        <v/>
      </c>
      <c r="G167" s="75" t="str">
        <f t="shared" si="25"/>
        <v/>
      </c>
      <c r="H167" s="111"/>
      <c r="J167" s="55" t="s">
        <v>56</v>
      </c>
      <c r="K167" s="54">
        <v>1</v>
      </c>
    </row>
    <row r="168" spans="1:11" s="51" customFormat="1" ht="15.75" customHeight="1" thickBot="1" x14ac:dyDescent="0.3">
      <c r="A168" s="44">
        <v>10</v>
      </c>
      <c r="B168" s="91"/>
      <c r="C168" s="69"/>
      <c r="D168" s="75" t="str">
        <f t="shared" si="23"/>
        <v/>
      </c>
      <c r="E168" s="69"/>
      <c r="F168" s="75" t="str">
        <f t="shared" si="24"/>
        <v/>
      </c>
      <c r="G168" s="75" t="str">
        <f t="shared" si="25"/>
        <v/>
      </c>
      <c r="H168" s="148"/>
    </row>
    <row r="169" spans="1:11" s="25" customFormat="1" ht="23.25" customHeight="1" thickBot="1" x14ac:dyDescent="0.3">
      <c r="A169" s="122" t="s">
        <v>90</v>
      </c>
      <c r="B169" s="123"/>
      <c r="C169" s="123"/>
      <c r="D169" s="123"/>
      <c r="E169" s="123"/>
      <c r="F169" s="123"/>
      <c r="G169" s="123"/>
      <c r="H169" s="124"/>
      <c r="J169" s="61" t="s">
        <v>91</v>
      </c>
      <c r="K169" s="18"/>
    </row>
    <row r="170" spans="1:11" s="8" customFormat="1" ht="26.25" customHeight="1" x14ac:dyDescent="0.25">
      <c r="A170" s="22" t="s">
        <v>4</v>
      </c>
      <c r="B170" s="128" t="s">
        <v>92</v>
      </c>
      <c r="C170" s="129"/>
      <c r="D170" s="129"/>
      <c r="E170" s="129"/>
      <c r="F170" s="130"/>
      <c r="G170" s="4" t="s">
        <v>9</v>
      </c>
      <c r="H170" s="23" t="s">
        <v>2</v>
      </c>
      <c r="I170" s="58"/>
      <c r="J170" s="11" t="s">
        <v>93</v>
      </c>
      <c r="K170"/>
    </row>
    <row r="171" spans="1:11" s="18" customFormat="1" ht="15.75" customHeight="1" x14ac:dyDescent="0.25">
      <c r="A171" s="16">
        <v>1</v>
      </c>
      <c r="B171" s="131"/>
      <c r="C171" s="131"/>
      <c r="D171" s="131"/>
      <c r="E171" s="131"/>
      <c r="F171" s="131"/>
      <c r="G171" s="75" t="str">
        <f>IFERROR(VLOOKUP(B171,Группа10,2,FALSE),"")</f>
        <v/>
      </c>
      <c r="H171" s="110">
        <f>SUM(G171:G173)</f>
        <v>0</v>
      </c>
      <c r="J171" s="12" t="s">
        <v>95</v>
      </c>
      <c r="K171">
        <v>50</v>
      </c>
    </row>
    <row r="172" spans="1:11" s="18" customFormat="1" ht="15.75" customHeight="1" x14ac:dyDescent="0.25">
      <c r="A172" s="16">
        <v>2</v>
      </c>
      <c r="B172" s="131"/>
      <c r="C172" s="131"/>
      <c r="D172" s="131"/>
      <c r="E172" s="131"/>
      <c r="F172" s="131"/>
      <c r="G172" s="75" t="str">
        <f>IFERROR(VLOOKUP(B172,Группа10,2,FALSE),"")</f>
        <v/>
      </c>
      <c r="H172" s="111"/>
      <c r="J172" s="12" t="s">
        <v>96</v>
      </c>
      <c r="K172">
        <v>100</v>
      </c>
    </row>
    <row r="173" spans="1:11" s="18" customFormat="1" ht="15.75" customHeight="1" thickBot="1" x14ac:dyDescent="0.3">
      <c r="A173" s="17">
        <v>3</v>
      </c>
      <c r="B173" s="131"/>
      <c r="C173" s="131"/>
      <c r="D173" s="131"/>
      <c r="E173" s="131"/>
      <c r="F173" s="131"/>
      <c r="G173" s="75" t="str">
        <f>IFERROR(VLOOKUP(B173,Группа10,2,FALSE),"")</f>
        <v/>
      </c>
      <c r="H173" s="148"/>
      <c r="J173" s="12" t="s">
        <v>94</v>
      </c>
      <c r="K173">
        <v>150</v>
      </c>
    </row>
    <row r="174" spans="1:11" s="25" customFormat="1" ht="23.25" customHeight="1" thickBot="1" x14ac:dyDescent="0.3">
      <c r="A174" s="145" t="s">
        <v>97</v>
      </c>
      <c r="B174" s="146"/>
      <c r="C174" s="146"/>
      <c r="D174" s="146"/>
      <c r="E174" s="146"/>
      <c r="F174" s="146"/>
      <c r="G174" s="146"/>
      <c r="H174" s="147"/>
      <c r="K174" s="58"/>
    </row>
    <row r="175" spans="1:11" s="8" customFormat="1" x14ac:dyDescent="0.25">
      <c r="A175" s="22" t="s">
        <v>4</v>
      </c>
      <c r="B175" s="168" t="s">
        <v>58</v>
      </c>
      <c r="C175" s="169"/>
      <c r="D175" s="169"/>
      <c r="E175" s="170"/>
      <c r="F175" s="4" t="s">
        <v>59</v>
      </c>
      <c r="G175" s="4" t="s">
        <v>9</v>
      </c>
      <c r="H175" s="23" t="s">
        <v>2</v>
      </c>
      <c r="I175" s="58"/>
      <c r="J175" s="11" t="s">
        <v>98</v>
      </c>
      <c r="K175"/>
    </row>
    <row r="176" spans="1:11" s="18" customFormat="1" ht="15.75" customHeight="1" x14ac:dyDescent="0.25">
      <c r="A176" s="16">
        <v>1</v>
      </c>
      <c r="B176" s="171"/>
      <c r="C176" s="172"/>
      <c r="D176" s="172"/>
      <c r="E176" s="173"/>
      <c r="F176" s="162" t="s">
        <v>60</v>
      </c>
      <c r="G176" s="94"/>
      <c r="H176" s="110">
        <f>SUM(G176:G185)</f>
        <v>0</v>
      </c>
      <c r="J176"/>
      <c r="K176">
        <v>10</v>
      </c>
    </row>
    <row r="177" spans="1:11" s="18" customFormat="1" ht="15.75" customHeight="1" x14ac:dyDescent="0.25">
      <c r="A177" s="16">
        <v>2</v>
      </c>
      <c r="B177" s="171"/>
      <c r="C177" s="172"/>
      <c r="D177" s="172"/>
      <c r="E177" s="173"/>
      <c r="F177" s="163"/>
      <c r="G177" s="94"/>
      <c r="H177" s="111"/>
      <c r="J177"/>
      <c r="K177">
        <v>15</v>
      </c>
    </row>
    <row r="178" spans="1:11" s="18" customFormat="1" ht="15.75" customHeight="1" x14ac:dyDescent="0.25">
      <c r="A178" s="16">
        <v>3</v>
      </c>
      <c r="B178" s="171"/>
      <c r="C178" s="172"/>
      <c r="D178" s="172"/>
      <c r="E178" s="173"/>
      <c r="F178" s="163"/>
      <c r="G178" s="94"/>
      <c r="H178" s="111"/>
      <c r="J178"/>
      <c r="K178">
        <v>20</v>
      </c>
    </row>
    <row r="179" spans="1:11" s="18" customFormat="1" ht="15.75" customHeight="1" x14ac:dyDescent="0.25">
      <c r="A179" s="16">
        <v>4</v>
      </c>
      <c r="B179" s="171"/>
      <c r="C179" s="172"/>
      <c r="D179" s="172"/>
      <c r="E179" s="173"/>
      <c r="F179" s="163"/>
      <c r="G179" s="94"/>
      <c r="H179" s="111"/>
      <c r="K179" s="58"/>
    </row>
    <row r="180" spans="1:11" s="18" customFormat="1" ht="15.75" customHeight="1" x14ac:dyDescent="0.25">
      <c r="A180" s="16">
        <v>5</v>
      </c>
      <c r="B180" s="171"/>
      <c r="C180" s="172"/>
      <c r="D180" s="172"/>
      <c r="E180" s="173"/>
      <c r="F180" s="163"/>
      <c r="G180" s="94"/>
      <c r="H180" s="111"/>
    </row>
    <row r="181" spans="1:11" s="18" customFormat="1" ht="15.75" customHeight="1" x14ac:dyDescent="0.25">
      <c r="A181" s="16">
        <v>6</v>
      </c>
      <c r="B181" s="171"/>
      <c r="C181" s="172"/>
      <c r="D181" s="172"/>
      <c r="E181" s="173"/>
      <c r="F181" s="163"/>
      <c r="G181" s="94"/>
      <c r="H181" s="111"/>
    </row>
    <row r="182" spans="1:11" s="18" customFormat="1" ht="15.75" customHeight="1" x14ac:dyDescent="0.25">
      <c r="A182" s="16">
        <v>7</v>
      </c>
      <c r="B182" s="171"/>
      <c r="C182" s="172"/>
      <c r="D182" s="172"/>
      <c r="E182" s="173"/>
      <c r="F182" s="163"/>
      <c r="G182" s="94"/>
      <c r="H182" s="111"/>
    </row>
    <row r="183" spans="1:11" s="18" customFormat="1" ht="15.75" customHeight="1" x14ac:dyDescent="0.25">
      <c r="A183" s="16">
        <v>8</v>
      </c>
      <c r="B183" s="171"/>
      <c r="C183" s="172"/>
      <c r="D183" s="172"/>
      <c r="E183" s="173"/>
      <c r="F183" s="163"/>
      <c r="G183" s="94"/>
      <c r="H183" s="111"/>
    </row>
    <row r="184" spans="1:11" s="18" customFormat="1" ht="15.75" customHeight="1" x14ac:dyDescent="0.25">
      <c r="A184" s="16">
        <v>9</v>
      </c>
      <c r="B184" s="171"/>
      <c r="C184" s="172"/>
      <c r="D184" s="172"/>
      <c r="E184" s="173"/>
      <c r="F184" s="163"/>
      <c r="G184" s="94"/>
      <c r="H184" s="111"/>
    </row>
    <row r="185" spans="1:11" s="18" customFormat="1" ht="15.75" customHeight="1" x14ac:dyDescent="0.25">
      <c r="A185" s="16">
        <v>10</v>
      </c>
      <c r="B185" s="171"/>
      <c r="C185" s="172"/>
      <c r="D185" s="172"/>
      <c r="E185" s="173"/>
      <c r="F185" s="163"/>
      <c r="G185" s="94"/>
      <c r="H185" s="112"/>
    </row>
    <row r="186" spans="1:11" s="8" customFormat="1" x14ac:dyDescent="0.25">
      <c r="A186" s="58"/>
      <c r="B186" s="58"/>
      <c r="C186" s="58"/>
      <c r="D186" s="58"/>
      <c r="E186" s="58"/>
      <c r="F186" s="164"/>
      <c r="G186" s="58"/>
      <c r="H186" s="58"/>
      <c r="I186" s="58"/>
      <c r="J186" s="58"/>
      <c r="K186" s="18"/>
    </row>
    <row r="187" spans="1:11" s="8" customFormat="1" x14ac:dyDescent="0.25">
      <c r="A187" s="21"/>
      <c r="B187" s="138" t="s">
        <v>107</v>
      </c>
      <c r="C187" s="138"/>
      <c r="D187" s="138"/>
      <c r="E187" s="138"/>
      <c r="F187" s="138"/>
      <c r="G187" s="138"/>
      <c r="H187" s="71">
        <f>H9+H31+H53+H65+H77+H94+H118+H125+H147+H159+H171+H176+H106</f>
        <v>0</v>
      </c>
      <c r="I187" s="58"/>
      <c r="J187" s="58"/>
      <c r="K187" s="18"/>
    </row>
    <row r="188" spans="1:11" s="18" customFormat="1" x14ac:dyDescent="0.25"/>
    <row r="191" spans="1:11" s="161" customFormat="1" x14ac:dyDescent="0.25">
      <c r="A191" s="161" t="s">
        <v>108</v>
      </c>
    </row>
    <row r="192" spans="1:11" s="161" customFormat="1" x14ac:dyDescent="0.25">
      <c r="A192" s="160" t="s">
        <v>109</v>
      </c>
      <c r="B192" s="160"/>
    </row>
    <row r="193" spans="1:2" s="161" customFormat="1" x14ac:dyDescent="0.25">
      <c r="A193" s="161" t="s">
        <v>110</v>
      </c>
    </row>
    <row r="195" spans="1:2" s="1" customFormat="1" x14ac:dyDescent="0.25">
      <c r="A195" s="7"/>
      <c r="B195" s="95" t="s">
        <v>111</v>
      </c>
    </row>
    <row r="196" spans="1:2" s="1" customFormat="1" x14ac:dyDescent="0.25">
      <c r="A196" s="6"/>
      <c r="B196" s="95" t="s">
        <v>112</v>
      </c>
    </row>
    <row r="197" spans="1:2" s="1" customFormat="1" x14ac:dyDescent="0.25">
      <c r="A197" s="70"/>
      <c r="B197" s="1" t="s">
        <v>61</v>
      </c>
    </row>
  </sheetData>
  <sheetProtection password="CC03" sheet="1" objects="1" scenarios="1"/>
  <protectedRanges>
    <protectedRange sqref="B176:E185" name="Диапазон21"/>
    <protectedRange sqref="B171:F173" name="Диапазон20"/>
    <protectedRange sqref="E159:E168" name="Диапазон19"/>
    <protectedRange sqref="B159:C168 B147 B126 B118 B111" name="Диапазон18"/>
    <protectedRange sqref="E147:E156" name="Диапазон17"/>
    <protectedRange sqref="B148:C156 C147" name="Диапазон16"/>
    <protectedRange sqref="E125:E144" name="Диапазон15"/>
    <protectedRange sqref="B125:C125 B127:C144 C126" name="Диапазон14"/>
    <protectedRange sqref="E118:E122" name="Диапазон13"/>
    <protectedRange sqref="B119:C122 C118" name="Диапазон12"/>
    <protectedRange sqref="B106:E110 B112:E115 C111:E111" name="Диапазон11"/>
    <protectedRange sqref="B95:D103 C94:D94" name="Диапазон10"/>
    <protectedRange sqref="E77:E91" name="Диапазон9"/>
    <protectedRange sqref="B78:C91 C77" name="Диапазон8"/>
    <protectedRange sqref="B65:E74" name="Диапазон7"/>
    <protectedRange sqref="E53:E62" name="Диапазон6"/>
    <protectedRange sqref="B54:C62 C53" name="Диапазон5"/>
    <protectedRange sqref="E31:E50" name="Диапазон4"/>
    <protectedRange sqref="B31:C50 B53 B77 B94" name="Диапазон3"/>
    <protectedRange sqref="B9:C28" name="Диапазон1"/>
    <protectedRange sqref="E9:E28" name="Диапазон2"/>
  </protectedRanges>
  <mergeCells count="118">
    <mergeCell ref="A192:XFD192"/>
    <mergeCell ref="A193:XFD193"/>
    <mergeCell ref="A191:XFD191"/>
    <mergeCell ref="H171:H173"/>
    <mergeCell ref="F176:F186"/>
    <mergeCell ref="H106:H115"/>
    <mergeCell ref="B175:E175"/>
    <mergeCell ref="B176:E176"/>
    <mergeCell ref="B177:E177"/>
    <mergeCell ref="B178:E178"/>
    <mergeCell ref="B179:E179"/>
    <mergeCell ref="B185:E185"/>
    <mergeCell ref="B180:E180"/>
    <mergeCell ref="B181:E181"/>
    <mergeCell ref="B182:E182"/>
    <mergeCell ref="B183:E183"/>
    <mergeCell ref="B184:E184"/>
    <mergeCell ref="D115:E115"/>
    <mergeCell ref="F106:G106"/>
    <mergeCell ref="F107:G107"/>
    <mergeCell ref="F108:G108"/>
    <mergeCell ref="F109:G109"/>
    <mergeCell ref="D113:E113"/>
    <mergeCell ref="D114:E114"/>
    <mergeCell ref="B1:H1"/>
    <mergeCell ref="A2:H2"/>
    <mergeCell ref="A3:H3"/>
    <mergeCell ref="A4:H4"/>
    <mergeCell ref="A7:G7"/>
    <mergeCell ref="H9:H28"/>
    <mergeCell ref="E94:G94"/>
    <mergeCell ref="E95:G95"/>
    <mergeCell ref="H31:H50"/>
    <mergeCell ref="H53:H62"/>
    <mergeCell ref="H65:H74"/>
    <mergeCell ref="H77:H91"/>
    <mergeCell ref="H94:H10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B64:E64"/>
    <mergeCell ref="E98:G98"/>
    <mergeCell ref="E99:G99"/>
    <mergeCell ref="E100:G100"/>
    <mergeCell ref="E101:G101"/>
    <mergeCell ref="E102:G102"/>
    <mergeCell ref="E103:G103"/>
    <mergeCell ref="A174:H174"/>
    <mergeCell ref="D106:E106"/>
    <mergeCell ref="D107:E107"/>
    <mergeCell ref="D108:E108"/>
    <mergeCell ref="D109:E109"/>
    <mergeCell ref="H159:H168"/>
    <mergeCell ref="B73:E73"/>
    <mergeCell ref="H118:H122"/>
    <mergeCell ref="H125:H144"/>
    <mergeCell ref="H147:H156"/>
    <mergeCell ref="F64:G64"/>
    <mergeCell ref="B187:G187"/>
    <mergeCell ref="B172:F172"/>
    <mergeCell ref="B173:F173"/>
    <mergeCell ref="F110:G110"/>
    <mergeCell ref="F111:G111"/>
    <mergeCell ref="F112:G112"/>
    <mergeCell ref="F113:G113"/>
    <mergeCell ref="F114:G114"/>
    <mergeCell ref="F115:G115"/>
    <mergeCell ref="D110:E110"/>
    <mergeCell ref="D111:E111"/>
    <mergeCell ref="D112:E112"/>
    <mergeCell ref="H176:H185"/>
    <mergeCell ref="A6:H6"/>
    <mergeCell ref="A29:H29"/>
    <mergeCell ref="A51:H51"/>
    <mergeCell ref="A63:H63"/>
    <mergeCell ref="A75:H75"/>
    <mergeCell ref="A92:H92"/>
    <mergeCell ref="A104:H104"/>
    <mergeCell ref="B170:F170"/>
    <mergeCell ref="B171:F171"/>
    <mergeCell ref="A157:H157"/>
    <mergeCell ref="A169:H169"/>
    <mergeCell ref="D105:E105"/>
    <mergeCell ref="F105:G105"/>
    <mergeCell ref="A116:H116"/>
    <mergeCell ref="A123:H123"/>
    <mergeCell ref="A145:H145"/>
    <mergeCell ref="C93:D93"/>
    <mergeCell ref="E93:G93"/>
    <mergeCell ref="C94:D94"/>
    <mergeCell ref="C95:D95"/>
    <mergeCell ref="B70:E70"/>
    <mergeCell ref="B71:E71"/>
    <mergeCell ref="B72:E72"/>
    <mergeCell ref="L95:N97"/>
    <mergeCell ref="B74:E74"/>
    <mergeCell ref="B65:E65"/>
    <mergeCell ref="B66:E66"/>
    <mergeCell ref="B67:E67"/>
    <mergeCell ref="B68:E68"/>
    <mergeCell ref="B69:E69"/>
    <mergeCell ref="F70:G70"/>
    <mergeCell ref="F71:G71"/>
    <mergeCell ref="F72:G72"/>
    <mergeCell ref="F73:G73"/>
    <mergeCell ref="F74:G74"/>
    <mergeCell ref="F65:G65"/>
    <mergeCell ref="F67:G67"/>
    <mergeCell ref="F66:G66"/>
    <mergeCell ref="F68:G68"/>
    <mergeCell ref="F69:G69"/>
    <mergeCell ref="E97:G97"/>
    <mergeCell ref="E96:G96"/>
  </mergeCells>
  <dataValidations count="16">
    <dataValidation type="list" allowBlank="1" showInputMessage="1" showErrorMessage="1" error="Внимание!" sqref="C9:C28">
      <formula1>$J$7:$J$9</formula1>
    </dataValidation>
    <dataValidation type="list" allowBlank="1" showInputMessage="1" showErrorMessage="1" error="Внимание!" sqref="C31:C50">
      <formula1>$J$15:$J$18</formula1>
    </dataValidation>
    <dataValidation type="list" allowBlank="1" showInputMessage="1" showErrorMessage="1" error="Внимание!" sqref="C53:C62">
      <formula1>$J$24:$J$26</formula1>
    </dataValidation>
    <dataValidation type="list" allowBlank="1" showInputMessage="1" showErrorMessage="1" sqref="J77:J79">
      <formula1>$J$77:$J$79</formula1>
    </dataValidation>
    <dataValidation type="list" allowBlank="1" showInputMessage="1" showErrorMessage="1" error="Внимание!" sqref="C77:C91">
      <formula1>$J$77:$J$79</formula1>
    </dataValidation>
    <dataValidation type="list" allowBlank="1" showInputMessage="1" showErrorMessage="1" error="Внимание!" sqref="C94:D103">
      <formula1>$J$94:$J$97</formula1>
    </dataValidation>
    <dataValidation type="list" allowBlank="1" showInputMessage="1" showErrorMessage="1" error="Внимание!" sqref="C106:C115">
      <formula1>$J$106:$J$110</formula1>
    </dataValidation>
    <dataValidation type="list" allowBlank="1" showInputMessage="1" showErrorMessage="1" error="Внимание!" sqref="C118:C122">
      <formula1>$J$120:$J$121</formula1>
    </dataValidation>
    <dataValidation type="list" allowBlank="1" showInputMessage="1" showErrorMessage="1" error="Внимание!" sqref="C125:C144">
      <formula1>$J$126:$J$130</formula1>
    </dataValidation>
    <dataValidation type="list" allowBlank="1" showInputMessage="1" showErrorMessage="1" error="Внимание!" sqref="C147:C156">
      <formula1>$J$147:$J$151</formula1>
    </dataValidation>
    <dataValidation type="list" allowBlank="1" showInputMessage="1" showErrorMessage="1" error="Внимание!" sqref="C159:C168">
      <formula1>$J$159:$J$165</formula1>
    </dataValidation>
    <dataValidation type="list" allowBlank="1" showInputMessage="1" showErrorMessage="1" error="Внимание!" sqref="B171:F173">
      <formula1>$J$171:$J$173</formula1>
    </dataValidation>
    <dataValidation type="list" allowBlank="1" showInputMessage="1" showErrorMessage="1" error="Внимание!_x000a_" sqref="E159:E168">
      <formula1>$J$166:$J$167</formula1>
    </dataValidation>
    <dataValidation type="list" allowBlank="1" showInputMessage="1" showErrorMessage="1" error="Внимание!" sqref="G176:G185">
      <formula1>$K$176:$K$178</formula1>
    </dataValidation>
    <dataValidation showDropDown="1" sqref="F176:F186"/>
    <dataValidation type="list" allowBlank="1" showInputMessage="1" showErrorMessage="1" sqref="D106:E115">
      <formula1>$K$105:$L$105</formula1>
    </dataValidation>
  </dataValidation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Лист1</vt:lpstr>
      <vt:lpstr>баллы</vt:lpstr>
      <vt:lpstr>Баллы10</vt:lpstr>
      <vt:lpstr>баллы2</vt:lpstr>
      <vt:lpstr>Баллы3</vt:lpstr>
      <vt:lpstr>Баллы5</vt:lpstr>
      <vt:lpstr>Баллы8</vt:lpstr>
      <vt:lpstr>Баллы9</vt:lpstr>
      <vt:lpstr>Группа10</vt:lpstr>
      <vt:lpstr>Группа3</vt:lpstr>
      <vt:lpstr>Группа4</vt:lpstr>
      <vt:lpstr>Группа6</vt:lpstr>
      <vt:lpstr>Группа66</vt:lpstr>
      <vt:lpstr>Группа7</vt:lpstr>
      <vt:lpstr>Группа8</vt:lpstr>
      <vt:lpstr>Группа9</vt:lpstr>
      <vt:lpstr>диплом</vt:lpstr>
      <vt:lpstr>Доклады</vt:lpstr>
      <vt:lpstr>медаль</vt:lpstr>
      <vt:lpstr>милионн</vt:lpstr>
      <vt:lpstr>Монографии</vt:lpstr>
      <vt:lpstr>Пятьдесят</vt:lpstr>
      <vt:lpstr>статьи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Татьяна</cp:lastModifiedBy>
  <cp:revision/>
  <cp:lastPrinted>2016-08-08T07:32:50Z</cp:lastPrinted>
  <dcterms:created xsi:type="dcterms:W3CDTF">2013-07-11T14:25:01Z</dcterms:created>
  <dcterms:modified xsi:type="dcterms:W3CDTF">2016-08-30T07:07:40Z</dcterms:modified>
</cp:coreProperties>
</file>